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6470" yWindow="0" windowWidth="20010" windowHeight="8700" activeTab="2"/>
  </bookViews>
  <sheets>
    <sheet name="3 FS" sheetId="1" r:id="rId1"/>
    <sheet name="4E FS" sheetId="2" r:id="rId2"/>
    <sheet name="4L FS" sheetId="3" r:id="rId3"/>
    <sheet name="5E FS" sheetId="4" r:id="rId4"/>
    <sheet name="5L FS" sheetId="5" r:id="rId5"/>
    <sheet name="4E DC" sheetId="10" r:id="rId6"/>
    <sheet name="4L DC" sheetId="7" r:id="rId7"/>
    <sheet name="5E DC" sheetId="8" r:id="rId8"/>
    <sheet name="5L DC" sheetId="9" r:id="rId9"/>
  </sheets>
  <definedNames>
    <definedName name="_xlnm.Print_Area" localSheetId="0">'3 FS'!$B$1:$L$20</definedName>
    <definedName name="_xlnm.Print_Area" localSheetId="5">'4E DC'!$B$1:$M$39</definedName>
    <definedName name="_xlnm.Print_Area" localSheetId="1">'4E FS'!$B$1:$M$47</definedName>
    <definedName name="_xlnm.Print_Area" localSheetId="6">'4L DC'!$B$1:$M$52</definedName>
    <definedName name="_xlnm.Print_Area" localSheetId="2">'4L FS'!$B$1:$K$57</definedName>
    <definedName name="_xlnm.Print_Area" localSheetId="7">'5E DC'!$B$1:$M$29</definedName>
    <definedName name="_xlnm.Print_Area" localSheetId="3">'5E FS'!$A$1:$K$31</definedName>
    <definedName name="_xlnm.Print_Area" localSheetId="8">'5L DC'!$B$1:$M$17</definedName>
    <definedName name="_xlnm.Print_Area" localSheetId="4">'5L FS'!$A$1:$L$20</definedName>
    <definedName name="_xlnm.Print_Titles" localSheetId="0">'3 FS'!$2:$2</definedName>
    <definedName name="_xlnm.Print_Titles" localSheetId="5">'4E DC'!$2:$2</definedName>
    <definedName name="_xlnm.Print_Titles" localSheetId="1">'4E FS'!$2:$2</definedName>
    <definedName name="_xlnm.Print_Titles" localSheetId="6">'4L DC'!$2:$2</definedName>
    <definedName name="_xlnm.Print_Titles" localSheetId="2">'4L FS'!$2:$2</definedName>
    <definedName name="_xlnm.Print_Titles" localSheetId="7">'5E DC'!$2:$2</definedName>
    <definedName name="_xlnm.Print_Titles" localSheetId="3">'5E FS'!$2:$2</definedName>
    <definedName name="_xlnm.Print_Titles" localSheetId="4">'5L FS'!$2:$2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8" l="1"/>
  <c r="K52" i="7"/>
  <c r="K13" i="5" l="1"/>
  <c r="K15" i="5"/>
  <c r="K3" i="4"/>
  <c r="K44" i="3"/>
  <c r="K32" i="3"/>
  <c r="K15" i="3"/>
  <c r="K11" i="7"/>
  <c r="K6" i="7"/>
  <c r="K27" i="7"/>
  <c r="K4" i="8"/>
  <c r="K7" i="9"/>
  <c r="K9" i="9"/>
  <c r="K13" i="9"/>
  <c r="K5" i="9"/>
  <c r="K11" i="9"/>
  <c r="K4" i="9"/>
  <c r="K6" i="9"/>
  <c r="K8" i="9"/>
  <c r="K12" i="9"/>
  <c r="K10" i="9"/>
  <c r="K3" i="9"/>
  <c r="K7" i="8"/>
  <c r="K10" i="8"/>
  <c r="K6" i="8"/>
  <c r="K26" i="8"/>
  <c r="K3" i="8"/>
  <c r="K24" i="8"/>
  <c r="K18" i="8"/>
  <c r="K5" i="8"/>
  <c r="K22" i="8"/>
  <c r="K21" i="8"/>
  <c r="K13" i="8"/>
  <c r="K20" i="8"/>
  <c r="K9" i="8"/>
  <c r="K11" i="8"/>
  <c r="K12" i="8"/>
  <c r="K25" i="8"/>
  <c r="K19" i="8"/>
  <c r="K23" i="8"/>
  <c r="K16" i="8"/>
  <c r="K8" i="8"/>
  <c r="K14" i="8"/>
  <c r="K15" i="8"/>
  <c r="K17" i="8"/>
  <c r="K25" i="7"/>
  <c r="K38" i="7"/>
  <c r="K45" i="7"/>
  <c r="K13" i="7"/>
  <c r="K17" i="7"/>
  <c r="K37" i="7"/>
  <c r="K42" i="7"/>
  <c r="K30" i="7"/>
  <c r="K44" i="7"/>
  <c r="K16" i="7"/>
  <c r="K41" i="7"/>
  <c r="K18" i="7"/>
  <c r="K20" i="7"/>
  <c r="K24" i="7"/>
  <c r="K22" i="7"/>
  <c r="K34" i="7"/>
  <c r="K29" i="7"/>
  <c r="K43" i="7"/>
  <c r="K26" i="7"/>
  <c r="K31" i="7"/>
  <c r="K49" i="7"/>
  <c r="K9" i="7"/>
  <c r="K32" i="7"/>
  <c r="K14" i="7"/>
  <c r="K10" i="7"/>
  <c r="K47" i="7"/>
  <c r="K19" i="7"/>
  <c r="K21" i="7"/>
  <c r="K12" i="7"/>
  <c r="K33" i="7"/>
  <c r="K40" i="7"/>
  <c r="K36" i="7"/>
  <c r="K46" i="7"/>
  <c r="K7" i="7"/>
  <c r="K4" i="7"/>
  <c r="K15" i="7"/>
  <c r="K23" i="7"/>
  <c r="K3" i="7"/>
  <c r="K8" i="7"/>
  <c r="K35" i="7"/>
  <c r="K48" i="7"/>
  <c r="K28" i="7"/>
  <c r="K39" i="7"/>
  <c r="O35" i="10"/>
  <c r="K4" i="10"/>
  <c r="O34" i="10"/>
  <c r="K28" i="10"/>
  <c r="O33" i="10"/>
  <c r="K6" i="10"/>
  <c r="O32" i="10"/>
  <c r="K22" i="10"/>
  <c r="O31" i="10"/>
  <c r="K18" i="10"/>
  <c r="O30" i="10"/>
  <c r="K21" i="10"/>
  <c r="O29" i="10"/>
  <c r="K26" i="10"/>
  <c r="O28" i="10"/>
  <c r="K25" i="10"/>
  <c r="O27" i="10"/>
  <c r="K16" i="10"/>
  <c r="O26" i="10"/>
  <c r="K32" i="10"/>
  <c r="O25" i="10"/>
  <c r="K7" i="10"/>
  <c r="O24" i="10"/>
  <c r="K17" i="10"/>
  <c r="O23" i="10"/>
  <c r="K12" i="10"/>
  <c r="K9" i="10"/>
  <c r="O22" i="10"/>
  <c r="K5" i="10"/>
  <c r="O21" i="10"/>
  <c r="K8" i="10"/>
  <c r="O20" i="10"/>
  <c r="K3" i="10"/>
  <c r="O19" i="10"/>
  <c r="K24" i="10"/>
  <c r="O18" i="10"/>
  <c r="K10" i="10"/>
  <c r="O17" i="10"/>
  <c r="K27" i="10"/>
  <c r="O16" i="10"/>
  <c r="K31" i="10"/>
  <c r="O15" i="10"/>
  <c r="K15" i="10"/>
  <c r="O14" i="10"/>
  <c r="K20" i="10"/>
  <c r="O13" i="10"/>
  <c r="K13" i="10"/>
  <c r="O12" i="10"/>
  <c r="K29" i="10"/>
  <c r="O11" i="10"/>
  <c r="K11" i="10"/>
  <c r="O10" i="10"/>
  <c r="K19" i="10"/>
  <c r="O9" i="10"/>
  <c r="K36" i="10"/>
  <c r="O8" i="10"/>
  <c r="K33" i="10"/>
  <c r="O7" i="10"/>
  <c r="K14" i="10"/>
  <c r="O6" i="10"/>
  <c r="K23" i="10"/>
  <c r="O5" i="10"/>
  <c r="K34" i="10"/>
  <c r="O4" i="10"/>
  <c r="K35" i="10"/>
  <c r="O3" i="10"/>
  <c r="K30" i="10"/>
  <c r="K9" i="4" l="1"/>
  <c r="K4" i="3"/>
  <c r="K19" i="3"/>
  <c r="K41" i="3"/>
  <c r="K5" i="7"/>
  <c r="K14" i="9"/>
  <c r="K17" i="5"/>
  <c r="K16" i="5"/>
  <c r="K14" i="5"/>
  <c r="K12" i="5"/>
  <c r="K11" i="5"/>
  <c r="K10" i="5"/>
  <c r="K9" i="5"/>
  <c r="K8" i="5"/>
  <c r="K7" i="5"/>
  <c r="K6" i="5"/>
  <c r="K5" i="5"/>
  <c r="K4" i="5"/>
  <c r="K3" i="5"/>
  <c r="K8" i="4"/>
  <c r="K7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6" i="4"/>
  <c r="K5" i="4"/>
  <c r="K4" i="4"/>
  <c r="K29" i="3"/>
  <c r="K12" i="3"/>
  <c r="K11" i="3"/>
  <c r="K10" i="3"/>
  <c r="K54" i="3"/>
  <c r="K53" i="3"/>
  <c r="K48" i="3"/>
  <c r="K35" i="3"/>
  <c r="K49" i="3"/>
  <c r="K51" i="3"/>
  <c r="K42" i="3"/>
  <c r="K52" i="3"/>
  <c r="K34" i="3"/>
  <c r="K31" i="3"/>
  <c r="K47" i="3"/>
  <c r="K25" i="3"/>
  <c r="K39" i="3"/>
  <c r="K24" i="3"/>
  <c r="K28" i="3"/>
  <c r="K43" i="3"/>
  <c r="K50" i="3"/>
  <c r="K13" i="3"/>
  <c r="K40" i="3"/>
  <c r="K8" i="3"/>
  <c r="K27" i="3"/>
  <c r="K9" i="3"/>
  <c r="K17" i="3"/>
  <c r="K30" i="3"/>
  <c r="K36" i="3"/>
  <c r="K26" i="3"/>
  <c r="K23" i="3"/>
  <c r="K33" i="3"/>
  <c r="K22" i="3"/>
  <c r="K21" i="3"/>
  <c r="K16" i="3"/>
  <c r="K18" i="3"/>
  <c r="K38" i="3"/>
  <c r="K5" i="3"/>
  <c r="K14" i="3"/>
  <c r="K46" i="3"/>
  <c r="K45" i="3"/>
  <c r="K3" i="3"/>
  <c r="K20" i="3"/>
  <c r="K7" i="3"/>
  <c r="K37" i="3"/>
  <c r="K6" i="3"/>
  <c r="K47" i="2"/>
  <c r="K15" i="2"/>
  <c r="K44" i="2"/>
  <c r="K43" i="2"/>
  <c r="K42" i="2"/>
  <c r="K17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6" i="2"/>
  <c r="K14" i="2"/>
  <c r="K13" i="2"/>
  <c r="K12" i="2"/>
  <c r="K11" i="2"/>
  <c r="K10" i="2"/>
  <c r="K9" i="2"/>
  <c r="K8" i="2"/>
  <c r="K7" i="2"/>
  <c r="K6" i="2"/>
  <c r="K5" i="2"/>
  <c r="K4" i="2"/>
  <c r="K3" i="2"/>
  <c r="H20" i="1"/>
  <c r="J17" i="1"/>
  <c r="J9" i="1"/>
  <c r="J15" i="1"/>
  <c r="J16" i="1"/>
  <c r="J10" i="1"/>
  <c r="J12" i="1"/>
  <c r="J11" i="1"/>
  <c r="J14" i="1"/>
  <c r="J7" i="1"/>
  <c r="J13" i="1"/>
  <c r="J8" i="1"/>
  <c r="J6" i="1"/>
  <c r="J4" i="1"/>
  <c r="J5" i="1"/>
  <c r="J3" i="1"/>
  <c r="K31" i="4" l="1"/>
  <c r="J20" i="1"/>
  <c r="K57" i="3"/>
  <c r="K20" i="5"/>
</calcChain>
</file>

<file path=xl/sharedStrings.xml><?xml version="1.0" encoding="utf-8"?>
<sst xmlns="http://schemas.openxmlformats.org/spreadsheetml/2006/main" count="954" uniqueCount="263">
  <si>
    <r>
      <rPr>
        <b/>
        <sz val="11"/>
        <color theme="1"/>
        <rFont val="Calibri"/>
        <family val="2"/>
        <scheme val="minor"/>
      </rPr>
      <t>Table 1a.</t>
    </r>
    <r>
      <rPr>
        <sz val="11"/>
        <color theme="1"/>
        <rFont val="Calibri"/>
        <family val="2"/>
        <scheme val="minor"/>
      </rPr>
      <t xml:space="preserve"> Yield summaries (bu/A) of full-season maturity group III entries, 2021.</t>
    </r>
  </si>
  <si>
    <t>ID</t>
  </si>
  <si>
    <t>Brand</t>
  </si>
  <si>
    <t>Variety</t>
  </si>
  <si>
    <t>Herbicide Resistance</t>
  </si>
  <si>
    <t>Relative Maturity</t>
  </si>
  <si>
    <t>E Shore</t>
  </si>
  <si>
    <t>Orange</t>
  </si>
  <si>
    <t>Suffolk</t>
  </si>
  <si>
    <t>Warsaw</t>
  </si>
  <si>
    <t>Avg.</t>
  </si>
  <si>
    <t>2-YR Avg.</t>
  </si>
  <si>
    <t>3-YR Avg.</t>
  </si>
  <si>
    <t>Mid-Atlantic</t>
  </si>
  <si>
    <t>MAS3884GT/LL</t>
  </si>
  <si>
    <t>GT/LL</t>
  </si>
  <si>
    <t>USG</t>
  </si>
  <si>
    <t>7392XFS</t>
  </si>
  <si>
    <t>XtendFlex/STS</t>
  </si>
  <si>
    <t>MAS3721E3/STS</t>
  </si>
  <si>
    <t>Enlist E3/STS</t>
  </si>
  <si>
    <t>Dyna-Gro</t>
  </si>
  <si>
    <t>S39XF41</t>
  </si>
  <si>
    <t>Local Seed</t>
  </si>
  <si>
    <t>LS3908XFS</t>
  </si>
  <si>
    <t>Credenz</t>
  </si>
  <si>
    <t>CZ3930GTLL</t>
  </si>
  <si>
    <t>MAS3600E3/STS</t>
  </si>
  <si>
    <t>Asgrow</t>
  </si>
  <si>
    <t>AG38XF1</t>
  </si>
  <si>
    <t>Enlist E3</t>
  </si>
  <si>
    <t>MAS3521E3</t>
  </si>
  <si>
    <t>7382ETS</t>
  </si>
  <si>
    <t>CZ3750GTLL</t>
  </si>
  <si>
    <t>MorSoy</t>
  </si>
  <si>
    <t>MS3861 XF</t>
  </si>
  <si>
    <t>XtendFlex</t>
  </si>
  <si>
    <t>MAS3220E3</t>
  </si>
  <si>
    <t>Xitavo</t>
  </si>
  <si>
    <t>XO3861E</t>
  </si>
  <si>
    <t>Hubner</t>
  </si>
  <si>
    <t>H39-31XF</t>
  </si>
  <si>
    <t>LSD P=.10</t>
  </si>
  <si>
    <t>CV</t>
  </si>
  <si>
    <t>Grand Mean</t>
  </si>
  <si>
    <t>Black-stone</t>
  </si>
  <si>
    <t>Eastern Shore</t>
  </si>
  <si>
    <t>MS 4640 XF</t>
  </si>
  <si>
    <t>S46XF31S</t>
  </si>
  <si>
    <t>HiSOY</t>
  </si>
  <si>
    <t>HS 46F00</t>
  </si>
  <si>
    <t>NK</t>
  </si>
  <si>
    <t>S45-V9E3</t>
  </si>
  <si>
    <t>E3</t>
  </si>
  <si>
    <t>Donmario Seeds</t>
  </si>
  <si>
    <t>DM46F62</t>
  </si>
  <si>
    <t>4606XFS</t>
  </si>
  <si>
    <t>7461XFS</t>
  </si>
  <si>
    <t>DM46E62</t>
  </si>
  <si>
    <t>Enlist</t>
  </si>
  <si>
    <t>AG46XF2</t>
  </si>
  <si>
    <t>XtendFlex/SR</t>
  </si>
  <si>
    <t>LS4606XFS</t>
  </si>
  <si>
    <t>XtendFlex / STS</t>
  </si>
  <si>
    <t>Virtue Seeds</t>
  </si>
  <si>
    <t>V4520S</t>
  </si>
  <si>
    <t>STS</t>
  </si>
  <si>
    <t>Mid-Atlantic Seeds</t>
  </si>
  <si>
    <t>MAS4021E3</t>
  </si>
  <si>
    <t>LS4415XF</t>
  </si>
  <si>
    <t>AG45XF0</t>
  </si>
  <si>
    <t>S45-P9XF</t>
  </si>
  <si>
    <t>ExtendFlex</t>
  </si>
  <si>
    <t>HS 45E00</t>
  </si>
  <si>
    <t>7461XTS</t>
  </si>
  <si>
    <t>Progeny</t>
  </si>
  <si>
    <t>P4541E3S</t>
  </si>
  <si>
    <t>Enlist/STS</t>
  </si>
  <si>
    <t>7451ET</t>
  </si>
  <si>
    <t>7429ET</t>
  </si>
  <si>
    <t>LS4517XFS</t>
  </si>
  <si>
    <t>MAS4675E3/STS</t>
  </si>
  <si>
    <t>S43-V8XF</t>
  </si>
  <si>
    <t>VT</t>
  </si>
  <si>
    <t>V17-0454</t>
  </si>
  <si>
    <t>Conv</t>
  </si>
  <si>
    <t>S45ES10</t>
  </si>
  <si>
    <t>AG42XF2</t>
  </si>
  <si>
    <t>V17-0476</t>
  </si>
  <si>
    <t>XO 4371E</t>
  </si>
  <si>
    <t>ENLIST</t>
  </si>
  <si>
    <t>University of Missouri</t>
  </si>
  <si>
    <t>S17-2243C</t>
  </si>
  <si>
    <t>7420ETS</t>
  </si>
  <si>
    <t>H42-31XF</t>
  </si>
  <si>
    <t>RR, Xtend, LL</t>
  </si>
  <si>
    <t>38XF1</t>
  </si>
  <si>
    <t>XO 4681E</t>
  </si>
  <si>
    <t>S43EN61</t>
  </si>
  <si>
    <t>S43XF51</t>
  </si>
  <si>
    <t>7441XF</t>
  </si>
  <si>
    <t>CZ 4241GTLL</t>
  </si>
  <si>
    <t>GTLL</t>
  </si>
  <si>
    <t>CZ 4562XF</t>
  </si>
  <si>
    <t>MAS4320E3</t>
  </si>
  <si>
    <t>Seed Consultants</t>
  </si>
  <si>
    <t>SC7461E</t>
  </si>
  <si>
    <t>EnlistE3</t>
  </si>
  <si>
    <t>7431ET</t>
  </si>
  <si>
    <t>CZ 4202XF</t>
  </si>
  <si>
    <t>S48XT90</t>
  </si>
  <si>
    <t>RR2 Xtend</t>
  </si>
  <si>
    <t>H47-30XF</t>
  </si>
  <si>
    <t>7480XT</t>
  </si>
  <si>
    <t>Xtend</t>
  </si>
  <si>
    <t>LS4795XS</t>
  </si>
  <si>
    <t>Xtend / STS</t>
  </si>
  <si>
    <t>AG48XF0</t>
  </si>
  <si>
    <t>LS4806XS</t>
  </si>
  <si>
    <t>7487XTS</t>
  </si>
  <si>
    <t>Xtend/STS</t>
  </si>
  <si>
    <t>Pioneer</t>
  </si>
  <si>
    <t>P48A60X</t>
  </si>
  <si>
    <t>Southern Harvest</t>
  </si>
  <si>
    <t>SH4920E3</t>
  </si>
  <si>
    <t>7482XFS</t>
  </si>
  <si>
    <t>AG48XF2</t>
  </si>
  <si>
    <t>AG47XF0</t>
  </si>
  <si>
    <t>AG47XF2</t>
  </si>
  <si>
    <t>H48-31XF</t>
  </si>
  <si>
    <t>HS 48E10</t>
  </si>
  <si>
    <t>7491ETS</t>
  </si>
  <si>
    <t>HS 48F00</t>
  </si>
  <si>
    <t>LS4919XFS</t>
  </si>
  <si>
    <t>RR2X</t>
  </si>
  <si>
    <t>V14-0079</t>
  </si>
  <si>
    <t>SC7481E</t>
  </si>
  <si>
    <t>48XF0</t>
  </si>
  <si>
    <t>7472XFS</t>
  </si>
  <si>
    <t>S48XF61S</t>
  </si>
  <si>
    <t>LS4805XFS</t>
  </si>
  <si>
    <t>P49T62E</t>
  </si>
  <si>
    <t>MAS4721E3/STS</t>
  </si>
  <si>
    <t>S49EN12</t>
  </si>
  <si>
    <t>LS4707XF</t>
  </si>
  <si>
    <t>SH4820E3</t>
  </si>
  <si>
    <t>V15-0057DI</t>
  </si>
  <si>
    <t>DM48E62S</t>
  </si>
  <si>
    <t>7472ETS</t>
  </si>
  <si>
    <t>S48EN02</t>
  </si>
  <si>
    <t>7481XF</t>
  </si>
  <si>
    <t>7491XFS</t>
  </si>
  <si>
    <t>V16-0293</t>
  </si>
  <si>
    <t>MS 4850 XF</t>
  </si>
  <si>
    <t>S16-5503R</t>
  </si>
  <si>
    <t>RR1</t>
  </si>
  <si>
    <t>S09-13608C</t>
  </si>
  <si>
    <t>V16-0262DI</t>
  </si>
  <si>
    <t>CZ 4701GTLL</t>
  </si>
  <si>
    <t>Public</t>
  </si>
  <si>
    <t>S14-15138GT</t>
  </si>
  <si>
    <t>GT/STS</t>
  </si>
  <si>
    <t>V14-1235</t>
  </si>
  <si>
    <t>V17-2478R</t>
  </si>
  <si>
    <t>RR</t>
  </si>
  <si>
    <t>V17-0437</t>
  </si>
  <si>
    <t>CZ 4892XF</t>
  </si>
  <si>
    <t>CZ 4912XF</t>
  </si>
  <si>
    <t>CZ 4742XF</t>
  </si>
  <si>
    <t>S16-8898C</t>
  </si>
  <si>
    <t>AG54XF0</t>
  </si>
  <si>
    <t>LS5119XF</t>
  </si>
  <si>
    <t>MS 5461 E</t>
  </si>
  <si>
    <t>P53A67X</t>
  </si>
  <si>
    <t>AG56XF2</t>
  </si>
  <si>
    <t>S52XT91</t>
  </si>
  <si>
    <t>V15-1815DI</t>
  </si>
  <si>
    <t>7542ET</t>
  </si>
  <si>
    <t>AG53XF2</t>
  </si>
  <si>
    <t>MS 5491 XF</t>
  </si>
  <si>
    <t>H51-22XF</t>
  </si>
  <si>
    <t>LS5009XS</t>
  </si>
  <si>
    <t>MS 5110 E</t>
  </si>
  <si>
    <t>HS 54F10</t>
  </si>
  <si>
    <t>SH5321E3</t>
  </si>
  <si>
    <t>LS5418XFS</t>
  </si>
  <si>
    <t>S16-9090C</t>
  </si>
  <si>
    <t>V16-2451R2</t>
  </si>
  <si>
    <t>RR2Y</t>
  </si>
  <si>
    <t>AG55XF0</t>
  </si>
  <si>
    <t>V17-2361R</t>
  </si>
  <si>
    <t>SH5122E3</t>
  </si>
  <si>
    <t>V17-2933R</t>
  </si>
  <si>
    <t>SC7530E</t>
  </si>
  <si>
    <t>V15-2261ST</t>
  </si>
  <si>
    <t>CZ 5552XF</t>
  </si>
  <si>
    <t>CZ 5282XF</t>
  </si>
  <si>
    <t>LL</t>
  </si>
  <si>
    <t>7562XF</t>
  </si>
  <si>
    <t>S58XT30</t>
  </si>
  <si>
    <t>SH6515LL/STS</t>
  </si>
  <si>
    <t>LL/STS</t>
  </si>
  <si>
    <t>LS5797X</t>
  </si>
  <si>
    <t>LS5614XF</t>
  </si>
  <si>
    <t>SH6020LL/STS</t>
  </si>
  <si>
    <t>AG57XF1</t>
  </si>
  <si>
    <t>CZ 5859LL</t>
  </si>
  <si>
    <t>H58-21XF</t>
  </si>
  <si>
    <t>MS 5640 XF</t>
  </si>
  <si>
    <t>V16-1485ST</t>
  </si>
  <si>
    <t>5618V</t>
  </si>
  <si>
    <t>S56XF01</t>
  </si>
  <si>
    <t>SH4622E3</t>
  </si>
  <si>
    <r>
      <rPr>
        <b/>
        <sz val="11"/>
        <color theme="1"/>
        <rFont val="Calibri"/>
        <family val="2"/>
        <scheme val="minor"/>
      </rPr>
      <t xml:space="preserve">Table 1b. </t>
    </r>
    <r>
      <rPr>
        <sz val="11"/>
        <color theme="1"/>
        <rFont val="Calibri"/>
        <family val="2"/>
        <scheme val="minor"/>
      </rPr>
      <t>Yield summaries (bu/A) of full-season early-maturity group IV entries, 2021.</t>
    </r>
  </si>
  <si>
    <r>
      <rPr>
        <b/>
        <sz val="11"/>
        <rFont val="Calibri"/>
        <family val="2"/>
        <scheme val="minor"/>
      </rPr>
      <t>Table 1c.</t>
    </r>
    <r>
      <rPr>
        <sz val="11"/>
        <rFont val="Calibri"/>
        <family val="2"/>
        <scheme val="minor"/>
      </rPr>
      <t xml:space="preserve"> Yield summaries (bu/A) of full-season late-maturity group IV entries, 2021.</t>
    </r>
  </si>
  <si>
    <r>
      <rPr>
        <b/>
        <sz val="11"/>
        <rFont val="Calibri"/>
        <family val="2"/>
        <scheme val="minor"/>
      </rPr>
      <t xml:space="preserve">Table 1d. </t>
    </r>
    <r>
      <rPr>
        <sz val="11"/>
        <rFont val="Calibri"/>
        <family val="2"/>
        <scheme val="minor"/>
      </rPr>
      <t>Yield summaries (bu/A) of full-season early-maturity group V entries, 2021.</t>
    </r>
  </si>
  <si>
    <r>
      <rPr>
        <b/>
        <sz val="11"/>
        <rFont val="Calibri"/>
        <family val="2"/>
        <scheme val="minor"/>
      </rPr>
      <t xml:space="preserve">Table 1e. </t>
    </r>
    <r>
      <rPr>
        <sz val="11"/>
        <rFont val="Calibri"/>
        <family val="2"/>
        <scheme val="minor"/>
      </rPr>
      <t>Yield summaries (bu/A) of full-season late-maturity group V entries, 2021.</t>
    </r>
  </si>
  <si>
    <t>CZ4202XF</t>
  </si>
  <si>
    <t>CZ4241GTLL</t>
  </si>
  <si>
    <t>S43XS27</t>
  </si>
  <si>
    <t>S46ES91</t>
  </si>
  <si>
    <t>XO4371E</t>
  </si>
  <si>
    <t>CZ4562XF</t>
  </si>
  <si>
    <t>HS45E00</t>
  </si>
  <si>
    <t>HS46F00</t>
  </si>
  <si>
    <t>XO4681E</t>
  </si>
  <si>
    <t>MAS4399GT/STS</t>
  </si>
  <si>
    <t>MAS4700GT/STS</t>
  </si>
  <si>
    <t>P4501XFS</t>
  </si>
  <si>
    <t>P4521XFS</t>
  </si>
  <si>
    <t>P4604XFS</t>
  </si>
  <si>
    <t>P40A40</t>
  </si>
  <si>
    <r>
      <rPr>
        <b/>
        <sz val="11"/>
        <color theme="1"/>
        <rFont val="Calibri"/>
        <family val="2"/>
        <scheme val="minor"/>
      </rPr>
      <t xml:space="preserve">Table 1f. </t>
    </r>
    <r>
      <rPr>
        <sz val="11"/>
        <color theme="1"/>
        <rFont val="Calibri"/>
        <family val="2"/>
        <scheme val="minor"/>
      </rPr>
      <t>Yield summaries (bu/A) of double-crop early-maturity group IV entries, 2021.</t>
    </r>
  </si>
  <si>
    <r>
      <rPr>
        <b/>
        <sz val="11"/>
        <color theme="1"/>
        <rFont val="Calibri"/>
        <family val="2"/>
        <scheme val="minor"/>
      </rPr>
      <t xml:space="preserve">Table 1g. </t>
    </r>
    <r>
      <rPr>
        <sz val="11"/>
        <color theme="1"/>
        <rFont val="Calibri"/>
        <family val="2"/>
        <scheme val="minor"/>
      </rPr>
      <t>Yield summaries (bu/A) of double-crop late-maturity group IV entries, 2021.</t>
    </r>
  </si>
  <si>
    <r>
      <rPr>
        <b/>
        <sz val="11"/>
        <color theme="1"/>
        <rFont val="Calibri"/>
        <family val="2"/>
        <scheme val="minor"/>
      </rPr>
      <t xml:space="preserve">Table 1h. </t>
    </r>
    <r>
      <rPr>
        <sz val="11"/>
        <color theme="1"/>
        <rFont val="Calibri"/>
        <family val="2"/>
        <scheme val="minor"/>
      </rPr>
      <t>Yield summaries (bu/A) of double-crop early-maturity group V entries, 2021.</t>
    </r>
  </si>
  <si>
    <r>
      <rPr>
        <b/>
        <sz val="11"/>
        <color theme="1"/>
        <rFont val="Calibri"/>
        <family val="2"/>
        <scheme val="minor"/>
      </rPr>
      <t xml:space="preserve">Table 1i. </t>
    </r>
    <r>
      <rPr>
        <sz val="11"/>
        <color theme="1"/>
        <rFont val="Calibri"/>
        <family val="2"/>
        <scheme val="minor"/>
      </rPr>
      <t>Yield summaries (bu/A) of double-crop late-maturity group IV entries, 2021.</t>
    </r>
  </si>
  <si>
    <t>CZ4701GTLL</t>
  </si>
  <si>
    <t>CZ4742XF</t>
  </si>
  <si>
    <t>CZ4892XF</t>
  </si>
  <si>
    <t>HS48E10</t>
  </si>
  <si>
    <t>HS48F00</t>
  </si>
  <si>
    <t>MAS4820E3/STS</t>
  </si>
  <si>
    <t>CZ4912XF</t>
  </si>
  <si>
    <t>P49A10S</t>
  </si>
  <si>
    <t>4775E3S</t>
  </si>
  <si>
    <t>P4806XFS</t>
  </si>
  <si>
    <t>P4821RX</t>
  </si>
  <si>
    <t>P4921XFS</t>
  </si>
  <si>
    <t>P4931E3S</t>
  </si>
  <si>
    <t>P4970RX</t>
  </si>
  <si>
    <t>S49EN79</t>
  </si>
  <si>
    <t>Std Dev</t>
  </si>
  <si>
    <t>CZ5282XF</t>
  </si>
  <si>
    <t>EnlistE3/STS</t>
  </si>
  <si>
    <t>HS54F10</t>
  </si>
  <si>
    <t>CZ5552XF</t>
  </si>
  <si>
    <t>P5003XF</t>
  </si>
  <si>
    <t>P5121E3S</t>
  </si>
  <si>
    <t>P5424XF</t>
  </si>
  <si>
    <t>P5521E3</t>
  </si>
  <si>
    <t>P5554RX</t>
  </si>
  <si>
    <t>SH5822E3</t>
  </si>
  <si>
    <t>S56XT99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</si>
</sst>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6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4" fillId="0" borderId="0"/>
  </cellStyleXfs>
  <cellXfs count="133">
    <xf numFmtId="0" fontId="0" fillId="0" borderId="0" xfId="0"/>
    <xf numFmtId="0" fontId="0" fillId="0" borderId="0" xfId="0" applyBorder="1"/>
    <xf numFmtId="0" fontId="0" fillId="2" borderId="0" xfId="0" applyFill="1" applyBorder="1" applyAlignment="1">
      <alignment horizontal="left" wrapText="1"/>
    </xf>
    <xf numFmtId="0" fontId="0" fillId="0" borderId="0" xfId="0" quotePrefix="1"/>
    <xf numFmtId="164" fontId="0" fillId="0" borderId="0" xfId="0" applyNumberForma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quotePrefix="1" applyBorder="1"/>
    <xf numFmtId="164" fontId="4" fillId="0" borderId="0" xfId="1" applyNumberFormat="1" applyFont="1" applyBorder="1" applyAlignment="1">
      <alignment horizontal="right"/>
    </xf>
    <xf numFmtId="0" fontId="0" fillId="0" borderId="1" xfId="0" quotePrefix="1" applyBorder="1"/>
    <xf numFmtId="0" fontId="0" fillId="0" borderId="1" xfId="0" applyBorder="1"/>
    <xf numFmtId="164" fontId="0" fillId="0" borderId="1" xfId="0" applyNumberForma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 wrapText="1"/>
    </xf>
    <xf numFmtId="0" fontId="0" fillId="2" borderId="0" xfId="0" applyFill="1" applyBorder="1" applyAlignment="1">
      <alignment wrapText="1"/>
    </xf>
    <xf numFmtId="164" fontId="0" fillId="2" borderId="0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0" fillId="0" borderId="0" xfId="0" applyNumberFormat="1"/>
    <xf numFmtId="1" fontId="1" fillId="2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0" fontId="3" fillId="0" borderId="0" xfId="0" applyFont="1" applyAlignment="1">
      <alignment wrapText="1"/>
    </xf>
    <xf numFmtId="49" fontId="0" fillId="0" borderId="0" xfId="0" applyNumberFormat="1"/>
    <xf numFmtId="49" fontId="0" fillId="0" borderId="0" xfId="0" applyNumberFormat="1" applyBorder="1"/>
    <xf numFmtId="164" fontId="5" fillId="0" borderId="0" xfId="0" applyNumberFormat="1" applyFont="1" applyBorder="1" applyAlignment="1">
      <alignment horizontal="center"/>
    </xf>
    <xf numFmtId="49" fontId="0" fillId="0" borderId="1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" fontId="3" fillId="2" borderId="0" xfId="0" applyNumberFormat="1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49" fontId="0" fillId="0" borderId="2" xfId="0" applyNumberFormat="1" applyBorder="1"/>
    <xf numFmtId="0" fontId="3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164" fontId="0" fillId="3" borderId="3" xfId="0" applyNumberFormat="1" applyFont="1" applyFill="1" applyBorder="1" applyAlignment="1">
      <alignment horizontal="left"/>
    </xf>
    <xf numFmtId="164" fontId="0" fillId="0" borderId="3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49" fontId="0" fillId="3" borderId="3" xfId="0" applyNumberFormat="1" applyFont="1" applyFill="1" applyBorder="1"/>
    <xf numFmtId="49" fontId="0" fillId="0" borderId="3" xfId="0" applyNumberFormat="1" applyFont="1" applyBorder="1"/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wrapText="1"/>
    </xf>
    <xf numFmtId="0" fontId="3" fillId="2" borderId="0" xfId="0" applyFont="1" applyFill="1" applyBorder="1" applyAlignment="1">
      <alignment horizontal="left" wrapText="1"/>
    </xf>
    <xf numFmtId="164" fontId="3" fillId="2" borderId="0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64" fontId="3" fillId="2" borderId="0" xfId="0" applyNumberFormat="1" applyFont="1" applyFill="1" applyBorder="1" applyAlignment="1">
      <alignment horizontal="left" wrapText="1"/>
    </xf>
    <xf numFmtId="164" fontId="0" fillId="0" borderId="2" xfId="0" applyNumberFormat="1" applyBorder="1" applyAlignment="1"/>
    <xf numFmtId="164" fontId="0" fillId="0" borderId="0" xfId="0" applyNumberFormat="1" applyBorder="1" applyAlignment="1"/>
    <xf numFmtId="164" fontId="0" fillId="0" borderId="1" xfId="0" applyNumberFormat="1" applyBorder="1" applyAlignment="1"/>
    <xf numFmtId="0" fontId="0" fillId="0" borderId="0" xfId="0" applyFill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ont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wrapText="1"/>
    </xf>
    <xf numFmtId="0" fontId="0" fillId="0" borderId="0" xfId="0" applyFill="1" applyBorder="1"/>
    <xf numFmtId="0" fontId="0" fillId="4" borderId="0" xfId="0" applyFill="1" applyBorder="1"/>
    <xf numFmtId="0" fontId="0" fillId="4" borderId="0" xfId="0" applyFont="1" applyFill="1" applyBorder="1" applyAlignment="1">
      <alignment horizontal="left"/>
    </xf>
    <xf numFmtId="0" fontId="0" fillId="4" borderId="0" xfId="0" quotePrefix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4" borderId="0" xfId="0" applyNumberFormat="1" applyFill="1"/>
    <xf numFmtId="1" fontId="0" fillId="4" borderId="0" xfId="0" applyNumberFormat="1" applyFill="1" applyAlignment="1">
      <alignment horizontal="center"/>
    </xf>
    <xf numFmtId="49" fontId="0" fillId="4" borderId="0" xfId="0" applyNumberFormat="1" applyFill="1"/>
    <xf numFmtId="49" fontId="0" fillId="5" borderId="3" xfId="0" applyNumberFormat="1" applyFont="1" applyFill="1" applyBorder="1"/>
    <xf numFmtId="164" fontId="0" fillId="5" borderId="3" xfId="0" applyNumberFormat="1" applyFont="1" applyFill="1" applyBorder="1" applyAlignment="1">
      <alignment horizontal="left"/>
    </xf>
    <xf numFmtId="49" fontId="0" fillId="4" borderId="0" xfId="0" applyNumberForma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" fontId="0" fillId="4" borderId="0" xfId="0" applyNumberFormat="1" applyFill="1"/>
    <xf numFmtId="0" fontId="5" fillId="4" borderId="0" xfId="0" applyFont="1" applyFill="1"/>
    <xf numFmtId="49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left"/>
    </xf>
    <xf numFmtId="164" fontId="5" fillId="4" borderId="0" xfId="0" applyNumberFormat="1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0" fillId="4" borderId="0" xfId="0" quotePrefix="1" applyFill="1"/>
    <xf numFmtId="164" fontId="0" fillId="4" borderId="0" xfId="0" applyNumberFormat="1" applyFill="1" applyAlignment="1">
      <alignment horizontal="right"/>
    </xf>
    <xf numFmtId="164" fontId="4" fillId="4" borderId="0" xfId="1" applyNumberFormat="1" applyFont="1" applyFill="1" applyAlignment="1">
      <alignment horizontal="right"/>
    </xf>
    <xf numFmtId="164" fontId="0" fillId="4" borderId="0" xfId="0" applyNumberFormat="1" applyFill="1" applyBorder="1" applyAlignment="1">
      <alignment horizontal="righ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Alignment="1">
      <alignment horizontal="left"/>
    </xf>
    <xf numFmtId="0" fontId="0" fillId="0" borderId="0" xfId="0" applyFill="1" applyAlignment="1">
      <alignment horizontal="left" wrapText="1"/>
    </xf>
  </cellXfs>
  <cellStyles count="2">
    <cellStyle name="Normal" xfId="0" builtinId="0"/>
    <cellStyle name="Normal 2" xfId="1"/>
  </cellStyles>
  <dxfs count="11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indent="0" justifyLastLine="0" shrinkToFit="0" readingOrder="0"/>
    </dxf>
    <dxf>
      <numFmt numFmtId="164" formatCode="0.0"/>
      <fill>
        <patternFill patternType="none">
          <bgColor auto="1"/>
        </patternFill>
      </fill>
      <alignment horizontal="center" vertical="bottom" textRotation="0" indent="0" justifyLastLine="0" shrinkToFit="0" readingOrder="0"/>
    </dxf>
    <dxf>
      <fill>
        <patternFill patternType="none"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bgColor auto="1"/>
        </patternFill>
      </fill>
      <alignment horizontal="left" vertical="bottom" textRotation="0" indent="0" justifyLastLine="0" shrinkToFit="0" readingOrder="0"/>
    </dxf>
    <dxf>
      <fill>
        <patternFill patternType="none">
          <bgColor auto="1"/>
        </patternFill>
      </fill>
      <alignment horizontal="left" vertical="bottom" textRotation="0" indent="0" justifyLastLine="0" shrinkToFit="0" readingOrder="0"/>
    </dxf>
    <dxf>
      <numFmt numFmtId="1" formatCode="0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164" formatCode="0.0"/>
      <fill>
        <patternFill patternType="solid">
          <fgColor theme="6" tint="0.79998168889431442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</dxf>
    <dxf>
      <numFmt numFmtId="30" formatCode="@"/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numFmt numFmtId="30" formatCode="@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30" formatCode="@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0.0"/>
      <fill>
        <patternFill patternType="solid">
          <fgColor indexed="64"/>
          <bgColor theme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1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64" formatCode="0.0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right" vertical="bottom" textRotation="0" indent="0" justifyLastLine="0" shrinkToFit="0" readingOrder="0"/>
    </dxf>
    <dxf>
      <numFmt numFmtId="164" formatCode="0.0"/>
      <alignment horizontal="right" vertical="bottom" textRotation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right" vertical="bottom" textRotation="0" indent="0" justifyLastLine="0" shrinkToFit="0" readingOrder="0"/>
    </dxf>
    <dxf>
      <numFmt numFmtId="164" formatCode="0.0"/>
      <alignment horizontal="right" vertical="bottom" textRotation="0" wrapText="0" indent="0" justifyLastLine="0" shrinkToFit="0" readingOrder="0"/>
    </dxf>
    <dxf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numFmt numFmtId="1" formatCode="0"/>
      <alignment horizontal="center" vertical="bottom" textRotation="0" indent="0" justifyLastLine="0" shrinkToFit="0" readingOrder="0"/>
    </dxf>
    <dxf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le211" displayName="Table211" ref="A2:L17" totalsRowShown="0" headerRowDxfId="118">
  <autoFilter ref="A2:L17"/>
  <sortState ref="A3:L17">
    <sortCondition descending="1" ref="J2:J17"/>
  </sortState>
  <tableColumns count="12">
    <tableColumn id="20" name="ID" dataDxfId="117"/>
    <tableColumn id="1" name="Brand" dataDxfId="116"/>
    <tableColumn id="2" name="Variety" dataDxfId="115"/>
    <tableColumn id="3" name="Herbicide Resistance" dataDxfId="114"/>
    <tableColumn id="4" name="Relative Maturity" dataDxfId="113"/>
    <tableColumn id="10" name="E Shore" dataDxfId="112"/>
    <tableColumn id="5" name="Orange" dataDxfId="111"/>
    <tableColumn id="9" name="Suffolk" dataDxfId="110"/>
    <tableColumn id="7" name="Warsaw" dataDxfId="109"/>
    <tableColumn id="8" name="Avg." dataDxfId="108">
      <calculatedColumnFormula>AVERAGE(Table211[[#This Row],[Orange]:[Warsaw]])</calculatedColumnFormula>
    </tableColumn>
    <tableColumn id="21" name="2-YR Avg." dataDxfId="107"/>
    <tableColumn id="13" name="3-YR Avg." dataDxfId="106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e3812" displayName="Table3812" ref="A2:M44" totalsRowShown="0" headerRowDxfId="105">
  <autoFilter ref="A2:M44"/>
  <sortState ref="A3:M44">
    <sortCondition descending="1" ref="K2:K44"/>
  </sortState>
  <tableColumns count="13">
    <tableColumn id="24" name="ID" dataDxfId="104"/>
    <tableColumn id="4" name="Variety"/>
    <tableColumn id="1" name="Brand"/>
    <tableColumn id="3" name="Herbicide Resistance"/>
    <tableColumn id="5" name="Relative Maturity" dataDxfId="103"/>
    <tableColumn id="6" name="Black-stone" dataDxfId="102"/>
    <tableColumn id="7" name="Eastern Shore" dataDxfId="101"/>
    <tableColumn id="8" name="Orange" dataDxfId="100"/>
    <tableColumn id="9" name="Suffolk" dataDxfId="99"/>
    <tableColumn id="10" name="Warsaw" dataDxfId="98"/>
    <tableColumn id="11" name="Avg." dataDxfId="97">
      <calculatedColumnFormula>AVERAGE(Table3812[[#This Row],[Black-stone]:[Warsaw]])</calculatedColumnFormula>
    </tableColumn>
    <tableColumn id="25" name="2-YR Avg." dataDxfId="96"/>
    <tableColumn id="26" name="3-YR Avg." dataDxfId="95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3" name="Table413" displayName="Table413" ref="A2:M54" totalsRowShown="0" headerRowDxfId="94" dataDxfId="93">
  <autoFilter ref="A2:M54"/>
  <sortState ref="A3:M54">
    <sortCondition descending="1" ref="K2:K54"/>
  </sortState>
  <tableColumns count="13">
    <tableColumn id="5" name="ID" dataDxfId="92"/>
    <tableColumn id="2" name="Brand" dataDxfId="91"/>
    <tableColumn id="3" name="Variety" dataDxfId="90"/>
    <tableColumn id="4" name="Herbicide Resistance" dataDxfId="89"/>
    <tableColumn id="6" name="Relative Maturity" dataDxfId="88"/>
    <tableColumn id="7" name="Black-stone" dataDxfId="87"/>
    <tableColumn id="8" name="Eastern Shore" dataDxfId="86"/>
    <tableColumn id="9" name="Orange" dataDxfId="85"/>
    <tableColumn id="10" name="Suffolk" dataDxfId="84"/>
    <tableColumn id="11" name="Warsaw" dataDxfId="83"/>
    <tableColumn id="12" name="Avg." dataDxfId="82">
      <calculatedColumnFormula>AVERAGE(Table413[[#This Row],[Black-stone]:[Warsaw]])</calculatedColumnFormula>
    </tableColumn>
    <tableColumn id="32" name="2-YR Avg." dataDxfId="81"/>
    <tableColumn id="31" name="3-YR Avg." dataDxfId="80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e6" displayName="Table6" ref="A2:M28" totalsRowShown="0" headerRowDxfId="79">
  <autoFilter ref="A2:M28"/>
  <sortState ref="A3:M28">
    <sortCondition descending="1" ref="K2:K28"/>
  </sortState>
  <tableColumns count="13">
    <tableColumn id="29" name="ID" dataDxfId="78"/>
    <tableColumn id="1" name="Brand"/>
    <tableColumn id="2" name="Variety" dataDxfId="77"/>
    <tableColumn id="3" name="Herbicide Resistance"/>
    <tableColumn id="4" name="Relative Maturity" dataDxfId="76"/>
    <tableColumn id="5" name="Black-stone" dataDxfId="75"/>
    <tableColumn id="6" name="Eastern Shore" dataDxfId="74"/>
    <tableColumn id="7" name="Orange" dataDxfId="73"/>
    <tableColumn id="8" name="Suffolk" dataDxfId="72"/>
    <tableColumn id="9" name="Warsaw" dataDxfId="71"/>
    <tableColumn id="10" name="Avg." dataDxfId="70">
      <calculatedColumnFormula>IF(COUNT(F3:J3)&lt;1,"",AVERAGE(F3:J3))</calculatedColumnFormula>
    </tableColumn>
    <tableColumn id="30" name="2-YR Avg." dataDxfId="69"/>
    <tableColumn id="31" name="3-YR Avg." dataDxfId="68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A2:M17" totalsRowShown="0" headerRowDxfId="67" dataDxfId="66">
  <autoFilter ref="A2:M17"/>
  <sortState ref="A3:M17">
    <sortCondition descending="1" ref="K2:K17"/>
  </sortState>
  <tableColumns count="13">
    <tableColumn id="4" name="ID" dataDxfId="65"/>
    <tableColumn id="1" name="Brand" dataDxfId="64"/>
    <tableColumn id="2" name="Variety" dataDxfId="63"/>
    <tableColumn id="3" name="Herbicide Resistance" dataDxfId="62"/>
    <tableColumn id="5" name="Relative Maturity" dataDxfId="61"/>
    <tableColumn id="6" name="Black-stone" dataDxfId="60"/>
    <tableColumn id="7" name="Eastern Shore" dataDxfId="59"/>
    <tableColumn id="8" name="Orange" dataDxfId="58"/>
    <tableColumn id="9" name="Suffolk" dataDxfId="57"/>
    <tableColumn id="10" name="Warsaw" dataDxfId="56"/>
    <tableColumn id="11" name="Avg." dataDxfId="55">
      <calculatedColumnFormula>AVERAGE(Table9[[#This Row],[Black-stone]:[Warsaw]])</calculatedColumnFormula>
    </tableColumn>
    <tableColumn id="30" name="2-YR Avg." dataDxfId="54"/>
    <tableColumn id="31" name="3-YR Avg." dataDxfId="53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6" name="Table38127" displayName="Table38127" ref="A2:M36" totalsRowShown="0" headerRowDxfId="52" dataDxfId="51">
  <autoFilter ref="A2:M36"/>
  <sortState ref="A3:M36">
    <sortCondition descending="1" ref="K2:K36"/>
  </sortState>
  <tableColumns count="13">
    <tableColumn id="24" name="ID" dataDxfId="50"/>
    <tableColumn id="4" name="Brand" dataDxfId="49"/>
    <tableColumn id="1" name="Variety" dataDxfId="48"/>
    <tableColumn id="3" name="Herbicide Resistance" dataDxfId="47"/>
    <tableColumn id="5" name="Relative Maturity" dataDxfId="46"/>
    <tableColumn id="6" name="Black-stone" dataDxfId="45"/>
    <tableColumn id="7" name="Eastern Shore" dataDxfId="44"/>
    <tableColumn id="8" name="Orange" dataDxfId="43"/>
    <tableColumn id="9" name="Suffolk" dataDxfId="42"/>
    <tableColumn id="10" name="Warsaw" dataDxfId="41"/>
    <tableColumn id="11" name="Avg." dataDxfId="40">
      <calculatedColumnFormula>AVERAGE(Table38127[[#This Row],[Black-stone]:[Suffolk]])</calculatedColumnFormula>
    </tableColumn>
    <tableColumn id="25" name="2-YR Avg." dataDxfId="39"/>
    <tableColumn id="26" name="3-YR Avg." dataDxfId="38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2:M49" totalsRowShown="0" headerRowDxfId="37" dataDxfId="36">
  <autoFilter ref="A2:M49"/>
  <sortState ref="A3:M49">
    <sortCondition descending="1" ref="K2:K49"/>
  </sortState>
  <tableColumns count="13">
    <tableColumn id="1" name="ID"/>
    <tableColumn id="2" name="Brand" dataDxfId="35"/>
    <tableColumn id="3" name="Variety" dataDxfId="34"/>
    <tableColumn id="4" name="Herbicide Resistance" dataDxfId="33"/>
    <tableColumn id="5" name="Relative Maturity" dataDxfId="32"/>
    <tableColumn id="6" name="Black-stone" dataDxfId="31"/>
    <tableColumn id="7" name="Eastern Shore" dataDxfId="30"/>
    <tableColumn id="8" name="Orange" dataDxfId="29"/>
    <tableColumn id="9" name="Suffolk" dataDxfId="28"/>
    <tableColumn id="10" name="Warsaw" dataDxfId="27"/>
    <tableColumn id="11" name="Avg." dataDxfId="26">
      <calculatedColumnFormula>AVERAGE(F3:I3)</calculatedColumnFormula>
    </tableColumn>
    <tableColumn id="12" name="2-YR Avg." dataDxfId="25"/>
    <tableColumn id="13" name="3-YR Avg." dataDxfId="24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2:M26" totalsRowShown="0" headerRowDxfId="23" dataDxfId="22">
  <autoFilter ref="A2:M26"/>
  <sortState ref="A3:M26">
    <sortCondition descending="1" ref="K2:K26"/>
  </sortState>
  <tableColumns count="13">
    <tableColumn id="1" name="ID" dataDxfId="21"/>
    <tableColumn id="2" name="Brand" dataDxfId="20"/>
    <tableColumn id="3" name="Variety" dataDxfId="19"/>
    <tableColumn id="4" name="Herbicide Resistance" dataDxfId="18"/>
    <tableColumn id="5" name="Relative Maturity" dataDxfId="17"/>
    <tableColumn id="6" name="Black-stone" dataDxfId="16"/>
    <tableColumn id="7" name="Eastern Shore" dataDxfId="15"/>
    <tableColumn id="8" name="Orange" dataDxfId="14"/>
    <tableColumn id="9" name="Suffolk" dataDxfId="13"/>
    <tableColumn id="10" name="Warsaw" dataDxfId="12"/>
    <tableColumn id="11" name="Avg." dataDxfId="11">
      <calculatedColumnFormula>AVERAGE(Table8[[#This Row],[Black-stone]:[Warsaw]])</calculatedColumnFormula>
    </tableColumn>
    <tableColumn id="12" name="2-YR Avg." dataDxfId="10"/>
    <tableColumn id="13" name="3-YR Avg." dataDxfId="9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9" name="Table10" displayName="Table10" ref="A2:M14" totalsRowShown="0" headerRowDxfId="8">
  <autoFilter ref="A2:M14"/>
  <sortState ref="A3:M14">
    <sortCondition descending="1" ref="K2:K14"/>
  </sortState>
  <tableColumns count="13">
    <tableColumn id="1" name="ID"/>
    <tableColumn id="2" name="Brand"/>
    <tableColumn id="3" name="Variety"/>
    <tableColumn id="4" name="Herbicide Resistance"/>
    <tableColumn id="5" name="Relative Maturity"/>
    <tableColumn id="6" name="Black-stone" dataDxfId="7"/>
    <tableColumn id="7" name="Eastern Shore" dataDxfId="6"/>
    <tableColumn id="8" name="Orange" dataDxfId="5"/>
    <tableColumn id="9" name="Suffolk" dataDxfId="4"/>
    <tableColumn id="10" name="Warsaw" dataDxfId="3"/>
    <tableColumn id="11" name="Avg." dataDxfId="2">
      <calculatedColumnFormula>AVERAGE(Table10[[#This Row],[Black-stone]:[Warsaw]])</calculatedColumnFormula>
    </tableColumn>
    <tableColumn id="12" name="2-YR Avg." dataDxfId="1"/>
    <tableColumn id="13" name="3-YR Avg.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J3" sqref="J3:J17"/>
    </sheetView>
  </sheetViews>
  <sheetFormatPr defaultRowHeight="15" x14ac:dyDescent="0.25"/>
  <cols>
    <col min="1" max="1" width="5.140625" customWidth="1"/>
    <col min="2" max="2" width="16.42578125" bestFit="1" customWidth="1"/>
    <col min="3" max="3" width="15" bestFit="1" customWidth="1"/>
    <col min="4" max="4" width="13.5703125" bestFit="1" customWidth="1"/>
    <col min="5" max="6" width="8.42578125" customWidth="1"/>
    <col min="7" max="10" width="8.5703125" style="16" customWidth="1"/>
    <col min="11" max="12" width="8.5703125" customWidth="1"/>
  </cols>
  <sheetData>
    <row r="1" spans="1:13" ht="14.45" x14ac:dyDescent="0.3">
      <c r="A1" s="1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3" ht="33" customHeigh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3" ht="14.45" x14ac:dyDescent="0.3">
      <c r="A3">
        <v>314</v>
      </c>
      <c r="B3" s="3" t="s">
        <v>13</v>
      </c>
      <c r="C3" s="3" t="s">
        <v>14</v>
      </c>
      <c r="D3" s="3" t="s">
        <v>15</v>
      </c>
      <c r="E3">
        <v>3.8</v>
      </c>
      <c r="F3" s="4">
        <v>78.099999999999994</v>
      </c>
      <c r="G3" s="4">
        <v>71.900000000000006</v>
      </c>
      <c r="H3" s="5">
        <v>77.5</v>
      </c>
      <c r="I3" s="4">
        <v>96.6</v>
      </c>
      <c r="J3" s="6">
        <f>AVERAGE(Table211[[#This Row],[Orange]:[Warsaw]])</f>
        <v>82</v>
      </c>
      <c r="K3" s="7"/>
      <c r="L3" s="7"/>
      <c r="M3" s="1"/>
    </row>
    <row r="4" spans="1:13" ht="14.45" x14ac:dyDescent="0.3">
      <c r="A4">
        <v>313</v>
      </c>
      <c r="B4" s="3" t="s">
        <v>13</v>
      </c>
      <c r="C4" s="3" t="s">
        <v>19</v>
      </c>
      <c r="D4" s="3" t="s">
        <v>20</v>
      </c>
      <c r="E4">
        <v>3.7</v>
      </c>
      <c r="F4" s="4">
        <v>71.3</v>
      </c>
      <c r="G4" s="4">
        <v>69.099999999999994</v>
      </c>
      <c r="H4" s="5">
        <v>76.099999999999994</v>
      </c>
      <c r="I4" s="4">
        <v>99.2</v>
      </c>
      <c r="J4" s="6">
        <f>AVERAGE(Table211[[#This Row],[Orange]:[Warsaw]])</f>
        <v>81.466666666666654</v>
      </c>
      <c r="K4" s="7"/>
      <c r="L4" s="7"/>
      <c r="M4" s="1"/>
    </row>
    <row r="5" spans="1:13" ht="14.45" x14ac:dyDescent="0.3">
      <c r="A5" s="106">
        <v>309</v>
      </c>
      <c r="B5" s="123" t="s">
        <v>16</v>
      </c>
      <c r="C5" s="123" t="s">
        <v>17</v>
      </c>
      <c r="D5" s="123" t="s">
        <v>18</v>
      </c>
      <c r="E5" s="106">
        <v>3.9</v>
      </c>
      <c r="F5" s="124">
        <v>74.8</v>
      </c>
      <c r="G5" s="124">
        <v>70</v>
      </c>
      <c r="H5" s="125">
        <v>83.1</v>
      </c>
      <c r="I5" s="124">
        <v>88</v>
      </c>
      <c r="J5" s="126">
        <f>AVERAGE(Table211[[#This Row],[Orange]:[Warsaw]])</f>
        <v>80.36666666666666</v>
      </c>
      <c r="K5" s="104"/>
      <c r="L5" s="104"/>
      <c r="M5" s="1"/>
    </row>
    <row r="6" spans="1:13" ht="14.45" x14ac:dyDescent="0.3">
      <c r="A6">
        <v>304</v>
      </c>
      <c r="B6" s="3" t="s">
        <v>21</v>
      </c>
      <c r="C6" s="3" t="s">
        <v>22</v>
      </c>
      <c r="D6" s="3" t="s">
        <v>18</v>
      </c>
      <c r="E6">
        <v>3.9</v>
      </c>
      <c r="F6" s="4">
        <v>73.7</v>
      </c>
      <c r="G6" s="4">
        <v>67</v>
      </c>
      <c r="H6" s="5">
        <v>78.099999999999994</v>
      </c>
      <c r="I6" s="4">
        <v>90.8</v>
      </c>
      <c r="J6" s="6">
        <f>AVERAGE(Table211[[#This Row],[Orange]:[Warsaw]])</f>
        <v>78.633333333333326</v>
      </c>
      <c r="K6" s="7"/>
      <c r="L6" s="7"/>
      <c r="M6" s="1"/>
    </row>
    <row r="7" spans="1:13" ht="14.45" x14ac:dyDescent="0.3">
      <c r="A7">
        <v>312</v>
      </c>
      <c r="B7" s="3" t="s">
        <v>13</v>
      </c>
      <c r="C7" s="3" t="s">
        <v>27</v>
      </c>
      <c r="D7" s="3" t="s">
        <v>20</v>
      </c>
      <c r="E7">
        <v>3.6</v>
      </c>
      <c r="F7" s="4">
        <v>63.6</v>
      </c>
      <c r="G7" s="4">
        <v>69.5</v>
      </c>
      <c r="H7" s="5">
        <v>78.099999999999994</v>
      </c>
      <c r="I7" s="4">
        <v>86.9</v>
      </c>
      <c r="J7" s="6">
        <f>AVERAGE(Table211[[#This Row],[Orange]:[Warsaw]])</f>
        <v>78.166666666666671</v>
      </c>
      <c r="K7" s="7"/>
      <c r="L7" s="7"/>
      <c r="M7" s="1"/>
    </row>
    <row r="8" spans="1:13" ht="14.45" x14ac:dyDescent="0.3">
      <c r="A8">
        <v>306</v>
      </c>
      <c r="B8" s="3" t="s">
        <v>23</v>
      </c>
      <c r="C8" s="3" t="s">
        <v>24</v>
      </c>
      <c r="D8" s="3" t="s">
        <v>18</v>
      </c>
      <c r="E8">
        <v>3.9</v>
      </c>
      <c r="F8" s="4">
        <v>74.900000000000006</v>
      </c>
      <c r="G8" s="4">
        <v>69.3</v>
      </c>
      <c r="H8" s="5">
        <v>78.2</v>
      </c>
      <c r="I8" s="4">
        <v>85.2</v>
      </c>
      <c r="J8" s="6">
        <f>AVERAGE(Table211[[#This Row],[Orange]:[Warsaw]])</f>
        <v>77.566666666666663</v>
      </c>
      <c r="K8" s="7"/>
      <c r="L8" s="7"/>
      <c r="M8" s="1"/>
    </row>
    <row r="9" spans="1:13" ht="14.45" x14ac:dyDescent="0.3">
      <c r="A9">
        <v>303</v>
      </c>
      <c r="B9" s="8" t="s">
        <v>38</v>
      </c>
      <c r="C9" s="8" t="s">
        <v>39</v>
      </c>
      <c r="D9" s="8" t="s">
        <v>30</v>
      </c>
      <c r="E9" s="1">
        <v>3.8</v>
      </c>
      <c r="F9" s="6">
        <v>51.2</v>
      </c>
      <c r="G9" s="6">
        <v>70.400000000000006</v>
      </c>
      <c r="H9" s="9">
        <v>68.5</v>
      </c>
      <c r="I9" s="6">
        <v>93</v>
      </c>
      <c r="J9" s="6">
        <f>AVERAGE(Table211[[#This Row],[Orange]:[Warsaw]])</f>
        <v>77.3</v>
      </c>
      <c r="K9" s="7"/>
      <c r="L9" s="7"/>
      <c r="M9" s="1"/>
    </row>
    <row r="10" spans="1:13" ht="14.45" x14ac:dyDescent="0.3">
      <c r="A10">
        <v>301</v>
      </c>
      <c r="B10" s="3" t="s">
        <v>25</v>
      </c>
      <c r="C10" s="3" t="s">
        <v>33</v>
      </c>
      <c r="D10" s="3" t="s">
        <v>15</v>
      </c>
      <c r="E10">
        <v>3.7</v>
      </c>
      <c r="F10" s="4">
        <v>58.6</v>
      </c>
      <c r="G10" s="4">
        <v>68</v>
      </c>
      <c r="H10" s="5">
        <v>72.7</v>
      </c>
      <c r="I10" s="4">
        <v>90.7</v>
      </c>
      <c r="J10" s="6">
        <f>AVERAGE(Table211[[#This Row],[Orange]:[Warsaw]])</f>
        <v>77.133333333333326</v>
      </c>
      <c r="K10" s="7"/>
      <c r="L10" s="7"/>
      <c r="M10" s="1"/>
    </row>
    <row r="11" spans="1:13" ht="14.45" x14ac:dyDescent="0.3">
      <c r="A11">
        <v>311</v>
      </c>
      <c r="B11" s="3" t="s">
        <v>13</v>
      </c>
      <c r="C11" s="3" t="s">
        <v>31</v>
      </c>
      <c r="D11" s="3" t="s">
        <v>30</v>
      </c>
      <c r="E11">
        <v>3.5</v>
      </c>
      <c r="F11" s="4">
        <v>61.6</v>
      </c>
      <c r="G11" s="4">
        <v>65</v>
      </c>
      <c r="H11" s="5">
        <v>70.900000000000006</v>
      </c>
      <c r="I11" s="4">
        <v>95</v>
      </c>
      <c r="J11" s="6">
        <f>AVERAGE(Table211[[#This Row],[Orange]:[Warsaw]])</f>
        <v>76.966666666666669</v>
      </c>
      <c r="K11" s="7"/>
      <c r="L11" s="7"/>
      <c r="M11" s="1"/>
    </row>
    <row r="12" spans="1:13" ht="14.45" x14ac:dyDescent="0.3">
      <c r="A12" s="106">
        <v>308</v>
      </c>
      <c r="B12" s="123" t="s">
        <v>16</v>
      </c>
      <c r="C12" s="123" t="s">
        <v>32</v>
      </c>
      <c r="D12" s="123" t="s">
        <v>20</v>
      </c>
      <c r="E12" s="106">
        <v>3.8</v>
      </c>
      <c r="F12" s="124">
        <v>64.099999999999994</v>
      </c>
      <c r="G12" s="124">
        <v>69.2</v>
      </c>
      <c r="H12" s="125">
        <v>70.900000000000006</v>
      </c>
      <c r="I12" s="124">
        <v>88</v>
      </c>
      <c r="J12" s="126">
        <f>AVERAGE(Table211[[#This Row],[Orange]:[Warsaw]])</f>
        <v>76.033333333333346</v>
      </c>
      <c r="K12" s="104"/>
      <c r="L12" s="104"/>
      <c r="M12" s="1"/>
    </row>
    <row r="13" spans="1:13" ht="14.45" x14ac:dyDescent="0.3">
      <c r="A13">
        <v>302</v>
      </c>
      <c r="B13" s="3" t="s">
        <v>25</v>
      </c>
      <c r="C13" s="3" t="s">
        <v>26</v>
      </c>
      <c r="D13" s="3" t="s">
        <v>15</v>
      </c>
      <c r="E13">
        <v>3.9</v>
      </c>
      <c r="F13" s="4">
        <v>77</v>
      </c>
      <c r="G13" s="4">
        <v>66.599999999999994</v>
      </c>
      <c r="H13" s="5">
        <v>77.400000000000006</v>
      </c>
      <c r="I13" s="4">
        <v>83.4</v>
      </c>
      <c r="J13" s="6">
        <f>AVERAGE(Table211[[#This Row],[Orange]:[Warsaw]])</f>
        <v>75.8</v>
      </c>
      <c r="K13" s="7"/>
      <c r="L13" s="7"/>
      <c r="M13" s="1"/>
    </row>
    <row r="14" spans="1:13" ht="14.45" x14ac:dyDescent="0.3">
      <c r="A14">
        <v>315</v>
      </c>
      <c r="B14" s="8" t="s">
        <v>28</v>
      </c>
      <c r="C14" s="8" t="s">
        <v>29</v>
      </c>
      <c r="D14" s="8" t="s">
        <v>30</v>
      </c>
      <c r="E14" s="1">
        <v>3.8</v>
      </c>
      <c r="F14" s="6">
        <v>68.2</v>
      </c>
      <c r="G14" s="6">
        <v>66</v>
      </c>
      <c r="H14" s="9">
        <v>74</v>
      </c>
      <c r="I14" s="6">
        <v>86.7</v>
      </c>
      <c r="J14" s="6">
        <f>AVERAGE(Table211[[#This Row],[Orange]:[Warsaw]])</f>
        <v>75.566666666666663</v>
      </c>
      <c r="K14" s="7"/>
      <c r="L14" s="7"/>
      <c r="M14" s="1"/>
    </row>
    <row r="15" spans="1:13" ht="14.45" x14ac:dyDescent="0.3">
      <c r="A15">
        <v>310</v>
      </c>
      <c r="B15" s="3" t="s">
        <v>13</v>
      </c>
      <c r="C15" s="3" t="s">
        <v>37</v>
      </c>
      <c r="D15" s="3" t="s">
        <v>30</v>
      </c>
      <c r="E15">
        <v>3.2</v>
      </c>
      <c r="F15" s="4">
        <v>61.1</v>
      </c>
      <c r="G15" s="4">
        <v>66.5</v>
      </c>
      <c r="H15" s="5">
        <v>70.900000000000006</v>
      </c>
      <c r="I15" s="4">
        <v>88.5</v>
      </c>
      <c r="J15" s="6">
        <f>AVERAGE(Table211[[#This Row],[Orange]:[Warsaw]])</f>
        <v>75.3</v>
      </c>
      <c r="K15" s="7"/>
      <c r="L15" s="7"/>
      <c r="M15" s="1"/>
    </row>
    <row r="16" spans="1:13" ht="14.45" x14ac:dyDescent="0.3">
      <c r="A16">
        <v>307</v>
      </c>
      <c r="B16" s="3" t="s">
        <v>34</v>
      </c>
      <c r="C16" s="3" t="s">
        <v>35</v>
      </c>
      <c r="D16" s="3" t="s">
        <v>36</v>
      </c>
      <c r="E16">
        <v>3.8</v>
      </c>
      <c r="F16" s="4">
        <v>63</v>
      </c>
      <c r="G16" s="4">
        <v>66</v>
      </c>
      <c r="H16" s="5">
        <v>71.2</v>
      </c>
      <c r="I16" s="4">
        <v>88.5</v>
      </c>
      <c r="J16" s="6">
        <f>AVERAGE(Table211[[#This Row],[Orange]:[Warsaw]])</f>
        <v>75.233333333333334</v>
      </c>
      <c r="K16" s="7"/>
      <c r="L16" s="7"/>
      <c r="M16" s="1"/>
    </row>
    <row r="17" spans="1:13" ht="14.45" x14ac:dyDescent="0.3">
      <c r="A17">
        <v>305</v>
      </c>
      <c r="B17" s="10" t="s">
        <v>40</v>
      </c>
      <c r="C17" s="10" t="s">
        <v>41</v>
      </c>
      <c r="D17" s="10" t="s">
        <v>36</v>
      </c>
      <c r="E17" s="11">
        <v>3.9</v>
      </c>
      <c r="F17" s="12">
        <v>62.7</v>
      </c>
      <c r="G17" s="12">
        <v>63.5</v>
      </c>
      <c r="H17" s="13">
        <v>68.599999999999994</v>
      </c>
      <c r="I17" s="12">
        <v>85.4</v>
      </c>
      <c r="J17" s="12">
        <f>AVERAGE(Table211[[#This Row],[Orange]:[Warsaw]])</f>
        <v>72.5</v>
      </c>
      <c r="K17" s="14"/>
      <c r="L17" s="14"/>
      <c r="M17" s="1"/>
    </row>
    <row r="18" spans="1:13" ht="14.45" x14ac:dyDescent="0.3">
      <c r="A18" s="1"/>
      <c r="B18" s="1" t="s">
        <v>42</v>
      </c>
      <c r="C18" s="1"/>
      <c r="D18" s="1"/>
      <c r="E18" s="1"/>
      <c r="F18" s="4">
        <v>7.57</v>
      </c>
      <c r="G18" s="4">
        <v>9.58</v>
      </c>
      <c r="H18" s="6">
        <v>7.67</v>
      </c>
      <c r="I18" s="4">
        <v>11.47</v>
      </c>
      <c r="J18" s="6"/>
      <c r="K18" s="7"/>
      <c r="L18" s="7"/>
      <c r="M18" s="1"/>
    </row>
    <row r="19" spans="1:13" ht="14.45" x14ac:dyDescent="0.3">
      <c r="A19" s="1"/>
      <c r="B19" s="1" t="s">
        <v>43</v>
      </c>
      <c r="C19" s="1"/>
      <c r="D19" s="1"/>
      <c r="E19" s="1"/>
      <c r="F19" s="4">
        <v>8.11</v>
      </c>
      <c r="G19" s="4">
        <v>10.16</v>
      </c>
      <c r="H19" s="6">
        <v>7.42</v>
      </c>
      <c r="I19" s="4">
        <v>9.1999999999999993</v>
      </c>
      <c r="J19" s="6"/>
      <c r="K19" s="7"/>
      <c r="L19" s="7"/>
      <c r="M19" s="1"/>
    </row>
    <row r="20" spans="1:13" ht="14.45" x14ac:dyDescent="0.3">
      <c r="A20" s="1"/>
      <c r="B20" s="11" t="s">
        <v>44</v>
      </c>
      <c r="C20" s="11"/>
      <c r="D20" s="11"/>
      <c r="E20" s="11"/>
      <c r="F20" s="12">
        <v>67</v>
      </c>
      <c r="G20" s="12">
        <v>67.87</v>
      </c>
      <c r="H20" s="12">
        <f>AVERAGE(Table211[Suffolk])</f>
        <v>74.413333333333327</v>
      </c>
      <c r="I20" s="12">
        <v>89.72</v>
      </c>
      <c r="J20" s="12">
        <f>AVERAGE(Table211[Avg.])</f>
        <v>77.335555555555558</v>
      </c>
      <c r="K20" s="14"/>
      <c r="L20" s="14"/>
      <c r="M20" s="1"/>
    </row>
    <row r="21" spans="1:13" ht="14.45" x14ac:dyDescent="0.3">
      <c r="A21" s="1"/>
      <c r="B21" s="1"/>
      <c r="C21" s="1"/>
      <c r="D21" s="1"/>
      <c r="E21" s="1"/>
      <c r="F21" s="1"/>
      <c r="G21" s="15"/>
      <c r="H21" s="15"/>
      <c r="I21" s="15"/>
      <c r="J21" s="15"/>
      <c r="K21" s="1"/>
      <c r="L21" s="1"/>
      <c r="M21" s="1"/>
    </row>
    <row r="22" spans="1:13" ht="14.45" x14ac:dyDescent="0.3">
      <c r="A22" s="1"/>
      <c r="B22" s="1"/>
      <c r="C22" s="1"/>
      <c r="D22" s="1"/>
      <c r="E22" s="1"/>
      <c r="F22" s="1"/>
      <c r="G22" s="15"/>
      <c r="H22" s="15"/>
      <c r="I22" s="15"/>
      <c r="J22" s="15"/>
      <c r="K22" s="1"/>
      <c r="L22" s="1"/>
      <c r="M22" s="1"/>
    </row>
    <row r="23" spans="1:13" ht="14.45" x14ac:dyDescent="0.3">
      <c r="M23" s="1"/>
    </row>
    <row r="24" spans="1:13" ht="14.45" x14ac:dyDescent="0.3">
      <c r="M24" s="1"/>
    </row>
    <row r="25" spans="1:13" ht="14.45" x14ac:dyDescent="0.3">
      <c r="M25" s="1"/>
    </row>
    <row r="26" spans="1:13" ht="14.45" x14ac:dyDescent="0.3">
      <c r="M26" s="1"/>
    </row>
  </sheetData>
  <mergeCells count="1">
    <mergeCell ref="B1:L1"/>
  </mergeCells>
  <pageMargins left="0.7" right="0.7" top="0.75" bottom="0.75" header="0.3" footer="0.3"/>
  <pageSetup scale="9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pane ySplit="2" topLeftCell="A16" activePane="bottomLeft" state="frozen"/>
      <selection activeCell="C27" sqref="C27"/>
      <selection pane="bottomLeft" activeCell="B70" sqref="B70"/>
    </sheetView>
  </sheetViews>
  <sheetFormatPr defaultColWidth="8.7109375" defaultRowHeight="15" x14ac:dyDescent="0.25"/>
  <cols>
    <col min="1" max="1" width="5.140625" customWidth="1"/>
    <col min="2" max="2" width="20" bestFit="1" customWidth="1"/>
    <col min="3" max="3" width="14.5703125" bestFit="1" customWidth="1"/>
    <col min="4" max="4" width="14.42578125" bestFit="1" customWidth="1"/>
    <col min="5" max="5" width="8.42578125" style="23" customWidth="1"/>
    <col min="6" max="11" width="8.5703125" style="23" customWidth="1"/>
    <col min="12" max="13" width="7.28515625" style="23" customWidth="1"/>
  </cols>
  <sheetData>
    <row r="1" spans="1:13" ht="14.45" customHeight="1" x14ac:dyDescent="0.3">
      <c r="B1" s="128" t="s">
        <v>213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20" customFormat="1" ht="33.75" customHeight="1" x14ac:dyDescent="0.3">
      <c r="A2" s="17" t="s">
        <v>1</v>
      </c>
      <c r="B2" s="18" t="s">
        <v>3</v>
      </c>
      <c r="C2" s="18" t="s">
        <v>2</v>
      </c>
      <c r="D2" s="18" t="s">
        <v>4</v>
      </c>
      <c r="E2" s="19" t="s">
        <v>5</v>
      </c>
      <c r="F2" s="19" t="s">
        <v>45</v>
      </c>
      <c r="G2" s="19" t="s">
        <v>46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</row>
    <row r="3" spans="1:13" ht="14.45" x14ac:dyDescent="0.3">
      <c r="A3">
        <v>437</v>
      </c>
      <c r="B3" s="3" t="s">
        <v>34</v>
      </c>
      <c r="C3" s="3" t="s">
        <v>47</v>
      </c>
      <c r="D3" s="3" t="s">
        <v>36</v>
      </c>
      <c r="E3" s="51">
        <v>4.5999999999999996</v>
      </c>
      <c r="F3" s="51">
        <v>78.8</v>
      </c>
      <c r="G3" s="7">
        <v>90.4</v>
      </c>
      <c r="H3" s="7">
        <v>70.2</v>
      </c>
      <c r="I3" s="7">
        <v>81.3</v>
      </c>
      <c r="J3" s="7">
        <v>101.8</v>
      </c>
      <c r="K3" s="7">
        <f>AVERAGE(Table3812[[#This Row],[Black-stone]:[Warsaw]])</f>
        <v>84.5</v>
      </c>
      <c r="L3" s="7"/>
      <c r="M3" s="7"/>
    </row>
    <row r="4" spans="1:13" ht="14.45" x14ac:dyDescent="0.3">
      <c r="A4">
        <v>433</v>
      </c>
      <c r="B4" s="3" t="s">
        <v>21</v>
      </c>
      <c r="C4" s="3" t="s">
        <v>48</v>
      </c>
      <c r="D4" s="3" t="s">
        <v>18</v>
      </c>
      <c r="E4" s="51">
        <v>4.5999999999999996</v>
      </c>
      <c r="F4" s="51">
        <v>81.2</v>
      </c>
      <c r="G4" s="7">
        <v>91.3</v>
      </c>
      <c r="H4" s="7">
        <v>69.400000000000006</v>
      </c>
      <c r="I4" s="7">
        <v>88.8</v>
      </c>
      <c r="J4" s="7">
        <v>88.8</v>
      </c>
      <c r="K4" s="7">
        <f>AVERAGE(Table3812[[#This Row],[Black-stone]:[Warsaw]])</f>
        <v>83.9</v>
      </c>
      <c r="L4" s="7"/>
      <c r="M4" s="7"/>
    </row>
    <row r="5" spans="1:13" ht="14.45" x14ac:dyDescent="0.3">
      <c r="A5">
        <v>434</v>
      </c>
      <c r="B5" s="3" t="s">
        <v>49</v>
      </c>
      <c r="C5" s="3" t="s">
        <v>50</v>
      </c>
      <c r="D5" s="3" t="s">
        <v>36</v>
      </c>
      <c r="E5" s="51">
        <v>4.5999999999999996</v>
      </c>
      <c r="F5" s="51">
        <v>76.599999999999994</v>
      </c>
      <c r="G5" s="7">
        <v>82.9</v>
      </c>
      <c r="H5" s="7">
        <v>74</v>
      </c>
      <c r="I5" s="7">
        <v>80.8</v>
      </c>
      <c r="J5" s="7">
        <v>100.1</v>
      </c>
      <c r="K5" s="7">
        <f>AVERAGE(Table3812[[#This Row],[Black-stone]:[Warsaw]])</f>
        <v>82.88</v>
      </c>
      <c r="L5" s="7"/>
      <c r="M5" s="7"/>
    </row>
    <row r="6" spans="1:13" ht="14.45" x14ac:dyDescent="0.3">
      <c r="A6">
        <v>425</v>
      </c>
      <c r="B6" s="3" t="s">
        <v>51</v>
      </c>
      <c r="C6" s="3" t="s">
        <v>52</v>
      </c>
      <c r="D6" s="3" t="s">
        <v>53</v>
      </c>
      <c r="E6" s="51">
        <v>4.5</v>
      </c>
      <c r="F6" s="51">
        <v>77.8</v>
      </c>
      <c r="G6" s="7">
        <v>84.9</v>
      </c>
      <c r="H6" s="7">
        <v>74.900000000000006</v>
      </c>
      <c r="I6" s="7">
        <v>82</v>
      </c>
      <c r="J6" s="7">
        <v>91.2</v>
      </c>
      <c r="K6" s="7">
        <f>AVERAGE(Table3812[[#This Row],[Black-stone]:[Warsaw]])</f>
        <v>82.16</v>
      </c>
      <c r="L6" s="7"/>
      <c r="M6" s="7"/>
    </row>
    <row r="7" spans="1:13" ht="14.45" x14ac:dyDescent="0.3">
      <c r="A7">
        <v>432</v>
      </c>
      <c r="B7" s="3" t="s">
        <v>54</v>
      </c>
      <c r="C7" s="3" t="s">
        <v>55</v>
      </c>
      <c r="D7" s="3" t="s">
        <v>36</v>
      </c>
      <c r="E7" s="51">
        <v>4.5999999999999996</v>
      </c>
      <c r="F7" s="51">
        <v>72.5</v>
      </c>
      <c r="G7" s="7">
        <v>82.3</v>
      </c>
      <c r="H7" s="7">
        <v>78.400000000000006</v>
      </c>
      <c r="I7" s="7">
        <v>76.099999999999994</v>
      </c>
      <c r="J7" s="7">
        <v>99.3</v>
      </c>
      <c r="K7" s="7">
        <f>AVERAGE(Table3812[[#This Row],[Black-stone]:[Warsaw]])</f>
        <v>81.72</v>
      </c>
      <c r="L7" s="7"/>
      <c r="M7" s="7"/>
    </row>
    <row r="8" spans="1:13" ht="14.45" x14ac:dyDescent="0.3">
      <c r="A8">
        <v>451</v>
      </c>
      <c r="B8" s="3" t="s">
        <v>23</v>
      </c>
      <c r="C8" s="3" t="s">
        <v>56</v>
      </c>
      <c r="D8" s="3" t="s">
        <v>18</v>
      </c>
      <c r="E8" s="51">
        <v>4.5999999999999996</v>
      </c>
      <c r="F8" s="51">
        <v>73.599999999999994</v>
      </c>
      <c r="G8" s="7">
        <v>90</v>
      </c>
      <c r="H8" s="7">
        <v>66.900000000000006</v>
      </c>
      <c r="I8" s="7">
        <v>85.4</v>
      </c>
      <c r="J8" s="7">
        <v>92.7</v>
      </c>
      <c r="K8" s="7">
        <f>AVERAGE(Table3812[[#This Row],[Black-stone]:[Warsaw]])</f>
        <v>81.72</v>
      </c>
      <c r="L8" s="7"/>
      <c r="M8" s="7"/>
    </row>
    <row r="9" spans="1:13" ht="14.45" x14ac:dyDescent="0.3">
      <c r="A9" s="106">
        <v>439</v>
      </c>
      <c r="B9" s="123" t="s">
        <v>16</v>
      </c>
      <c r="C9" s="123" t="s">
        <v>57</v>
      </c>
      <c r="D9" s="123" t="s">
        <v>18</v>
      </c>
      <c r="E9" s="108">
        <v>4.5999999999999996</v>
      </c>
      <c r="F9" s="108">
        <v>72.099999999999994</v>
      </c>
      <c r="G9" s="104">
        <v>89.6</v>
      </c>
      <c r="H9" s="104">
        <v>63.4</v>
      </c>
      <c r="I9" s="104">
        <v>85.3</v>
      </c>
      <c r="J9" s="104">
        <v>97.1</v>
      </c>
      <c r="K9" s="104">
        <f>AVERAGE(Table3812[[#This Row],[Black-stone]:[Warsaw]])</f>
        <v>81.5</v>
      </c>
      <c r="L9" s="104"/>
      <c r="M9" s="104"/>
    </row>
    <row r="10" spans="1:13" ht="14.45" x14ac:dyDescent="0.3">
      <c r="A10">
        <v>431</v>
      </c>
      <c r="B10" s="3" t="s">
        <v>54</v>
      </c>
      <c r="C10" s="3" t="s">
        <v>58</v>
      </c>
      <c r="D10" s="3" t="s">
        <v>59</v>
      </c>
      <c r="E10" s="51">
        <v>4.5999999999999996</v>
      </c>
      <c r="F10" s="51">
        <v>74.599999999999994</v>
      </c>
      <c r="G10" s="7">
        <v>87.8</v>
      </c>
      <c r="H10" s="7">
        <v>71.599999999999994</v>
      </c>
      <c r="I10" s="7">
        <v>78.5</v>
      </c>
      <c r="J10" s="7">
        <v>94.7</v>
      </c>
      <c r="K10" s="7">
        <f>AVERAGE(Table3812[[#This Row],[Black-stone]:[Warsaw]])</f>
        <v>81.44</v>
      </c>
      <c r="L10" s="7"/>
      <c r="M10" s="7"/>
    </row>
    <row r="11" spans="1:13" ht="14.45" x14ac:dyDescent="0.3">
      <c r="A11">
        <v>430</v>
      </c>
      <c r="B11" s="3" t="s">
        <v>28</v>
      </c>
      <c r="C11" s="3" t="s">
        <v>60</v>
      </c>
      <c r="D11" s="3" t="s">
        <v>61</v>
      </c>
      <c r="E11" s="51">
        <v>4.5999999999999996</v>
      </c>
      <c r="F11" s="51">
        <v>76.7</v>
      </c>
      <c r="G11" s="7">
        <v>86.4</v>
      </c>
      <c r="H11" s="7">
        <v>64.900000000000006</v>
      </c>
      <c r="I11" s="7">
        <v>81.2</v>
      </c>
      <c r="J11" s="7">
        <v>97.1</v>
      </c>
      <c r="K11" s="7">
        <f>AVERAGE(Table3812[[#This Row],[Black-stone]:[Warsaw]])</f>
        <v>81.260000000000019</v>
      </c>
      <c r="L11" s="7"/>
      <c r="M11" s="7"/>
    </row>
    <row r="12" spans="1:13" ht="14.45" x14ac:dyDescent="0.3">
      <c r="A12">
        <v>435</v>
      </c>
      <c r="B12" s="3" t="s">
        <v>23</v>
      </c>
      <c r="C12" s="3" t="s">
        <v>62</v>
      </c>
      <c r="D12" s="3" t="s">
        <v>63</v>
      </c>
      <c r="E12" s="51">
        <v>4.5999999999999996</v>
      </c>
      <c r="F12" s="51">
        <v>70.599999999999994</v>
      </c>
      <c r="G12" s="7">
        <v>90</v>
      </c>
      <c r="H12" s="7">
        <v>67.599999999999994</v>
      </c>
      <c r="I12" s="7">
        <v>84.8</v>
      </c>
      <c r="J12" s="7">
        <v>92.6</v>
      </c>
      <c r="K12" s="7">
        <f>AVERAGE(Table3812[[#This Row],[Black-stone]:[Warsaw]])</f>
        <v>81.12</v>
      </c>
      <c r="L12" s="7"/>
      <c r="M12" s="7"/>
    </row>
    <row r="13" spans="1:13" ht="14.45" x14ac:dyDescent="0.3">
      <c r="A13">
        <v>429</v>
      </c>
      <c r="B13" s="3" t="s">
        <v>64</v>
      </c>
      <c r="C13" s="3" t="s">
        <v>65</v>
      </c>
      <c r="D13" s="3" t="s">
        <v>66</v>
      </c>
      <c r="E13" s="51">
        <v>4.5</v>
      </c>
      <c r="F13" s="51">
        <v>80.099999999999994</v>
      </c>
      <c r="G13" s="7">
        <v>84</v>
      </c>
      <c r="H13" s="7">
        <v>59.1</v>
      </c>
      <c r="I13" s="7">
        <v>84.3</v>
      </c>
      <c r="J13" s="7">
        <v>95.5</v>
      </c>
      <c r="K13" s="7">
        <f>AVERAGE(Table3812[[#This Row],[Black-stone]:[Warsaw]])</f>
        <v>80.599999999999994</v>
      </c>
      <c r="L13" s="7"/>
      <c r="M13" s="7"/>
    </row>
    <row r="14" spans="1:13" ht="14.45" x14ac:dyDescent="0.3">
      <c r="A14">
        <v>401</v>
      </c>
      <c r="B14" s="3" t="s">
        <v>67</v>
      </c>
      <c r="C14" s="3" t="s">
        <v>68</v>
      </c>
      <c r="D14" s="3" t="s">
        <v>59</v>
      </c>
      <c r="E14" s="51">
        <v>4</v>
      </c>
      <c r="F14" s="51">
        <v>77.900000000000006</v>
      </c>
      <c r="G14" s="7">
        <v>81.8</v>
      </c>
      <c r="H14" s="7">
        <v>64.599999999999994</v>
      </c>
      <c r="I14" s="7">
        <v>80.599999999999994</v>
      </c>
      <c r="J14" s="7">
        <v>94.5</v>
      </c>
      <c r="K14" s="7">
        <f>AVERAGE(Table3812[[#This Row],[Black-stone]:[Warsaw]])</f>
        <v>79.88</v>
      </c>
      <c r="L14" s="7"/>
      <c r="M14" s="7"/>
    </row>
    <row r="15" spans="1:13" ht="14.45" hidden="1" x14ac:dyDescent="0.3">
      <c r="A15">
        <v>404</v>
      </c>
      <c r="B15" s="3" t="s">
        <v>25</v>
      </c>
      <c r="C15" s="3" t="s">
        <v>109</v>
      </c>
      <c r="D15" s="3" t="s">
        <v>36</v>
      </c>
      <c r="E15" s="51">
        <v>4.2</v>
      </c>
      <c r="F15" s="51">
        <v>46.5</v>
      </c>
      <c r="G15" s="7">
        <v>71.099999999999994</v>
      </c>
      <c r="H15" s="7">
        <v>61.3</v>
      </c>
      <c r="I15" s="7">
        <v>60.3</v>
      </c>
      <c r="J15" s="7">
        <v>75.400000000000006</v>
      </c>
      <c r="K15" s="7">
        <f>AVERAGE(Table3812[[#This Row],[Black-stone]:[Warsaw]])</f>
        <v>62.92</v>
      </c>
      <c r="L15" s="7"/>
      <c r="M15" s="7"/>
    </row>
    <row r="16" spans="1:13" ht="14.45" x14ac:dyDescent="0.3">
      <c r="A16">
        <v>417</v>
      </c>
      <c r="B16" s="3" t="s">
        <v>23</v>
      </c>
      <c r="C16" s="3" t="s">
        <v>69</v>
      </c>
      <c r="D16" s="3" t="s">
        <v>36</v>
      </c>
      <c r="E16" s="51">
        <v>4.4000000000000004</v>
      </c>
      <c r="F16" s="51">
        <v>70.5</v>
      </c>
      <c r="G16" s="7">
        <v>84.9</v>
      </c>
      <c r="H16" s="7">
        <v>73.099999999999994</v>
      </c>
      <c r="I16" s="7">
        <v>81.099999999999994</v>
      </c>
      <c r="J16" s="7">
        <v>89.5</v>
      </c>
      <c r="K16" s="7">
        <f>AVERAGE(Table3812[[#This Row],[Black-stone]:[Warsaw]])</f>
        <v>79.820000000000007</v>
      </c>
      <c r="L16" s="7"/>
      <c r="M16" s="7"/>
    </row>
    <row r="17" spans="1:13" ht="14.45" hidden="1" x14ac:dyDescent="0.3">
      <c r="A17">
        <v>420</v>
      </c>
      <c r="B17" s="3" t="s">
        <v>25</v>
      </c>
      <c r="C17" s="3" t="s">
        <v>103</v>
      </c>
      <c r="D17" s="3" t="s">
        <v>36</v>
      </c>
      <c r="E17" s="51">
        <v>4.5</v>
      </c>
      <c r="F17" s="51">
        <v>60.3</v>
      </c>
      <c r="G17" s="7">
        <v>78</v>
      </c>
      <c r="H17" s="7">
        <v>77</v>
      </c>
      <c r="I17" s="7">
        <v>69.900000000000006</v>
      </c>
      <c r="J17" s="7">
        <v>73.2</v>
      </c>
      <c r="K17" s="7">
        <f>AVERAGE(Table3812[[#This Row],[Black-stone]:[Warsaw]])</f>
        <v>71.680000000000007</v>
      </c>
      <c r="L17" s="7"/>
      <c r="M17" s="7"/>
    </row>
    <row r="18" spans="1:13" ht="14.45" x14ac:dyDescent="0.3">
      <c r="A18">
        <v>419</v>
      </c>
      <c r="B18" s="3" t="s">
        <v>28</v>
      </c>
      <c r="C18" s="3" t="s">
        <v>70</v>
      </c>
      <c r="D18" s="3" t="s">
        <v>61</v>
      </c>
      <c r="E18" s="51">
        <v>4.5</v>
      </c>
      <c r="F18" s="51">
        <v>69.599999999999994</v>
      </c>
      <c r="G18" s="7">
        <v>83.7</v>
      </c>
      <c r="H18" s="7">
        <v>73.3</v>
      </c>
      <c r="I18" s="7">
        <v>78.099999999999994</v>
      </c>
      <c r="J18" s="7">
        <v>88.8</v>
      </c>
      <c r="K18" s="7">
        <f>AVERAGE(Table3812[[#This Row],[Black-stone]:[Warsaw]])</f>
        <v>78.700000000000017</v>
      </c>
      <c r="L18" s="7"/>
      <c r="M18" s="7"/>
    </row>
    <row r="19" spans="1:13" ht="14.45" x14ac:dyDescent="0.3">
      <c r="A19">
        <v>424</v>
      </c>
      <c r="B19" s="3" t="s">
        <v>51</v>
      </c>
      <c r="C19" s="3" t="s">
        <v>71</v>
      </c>
      <c r="D19" s="3" t="s">
        <v>72</v>
      </c>
      <c r="E19" s="51">
        <v>4.5</v>
      </c>
      <c r="F19" s="51">
        <v>72.400000000000006</v>
      </c>
      <c r="G19" s="7">
        <v>84.2</v>
      </c>
      <c r="H19" s="7">
        <v>70.400000000000006</v>
      </c>
      <c r="I19" s="7">
        <v>73.8</v>
      </c>
      <c r="J19" s="7">
        <v>92.4</v>
      </c>
      <c r="K19" s="7">
        <f>AVERAGE(Table3812[[#This Row],[Black-stone]:[Warsaw]])</f>
        <v>78.640000000000015</v>
      </c>
      <c r="L19" s="7"/>
      <c r="M19" s="7"/>
    </row>
    <row r="20" spans="1:13" ht="14.45" x14ac:dyDescent="0.3">
      <c r="A20">
        <v>422</v>
      </c>
      <c r="B20" s="3" t="s">
        <v>49</v>
      </c>
      <c r="C20" s="3" t="s">
        <v>73</v>
      </c>
      <c r="D20" s="3" t="s">
        <v>30</v>
      </c>
      <c r="E20" s="51">
        <v>4.5</v>
      </c>
      <c r="F20" s="51">
        <v>76.3</v>
      </c>
      <c r="G20" s="7">
        <v>80.3</v>
      </c>
      <c r="H20" s="7">
        <v>63.1</v>
      </c>
      <c r="I20" s="7">
        <v>81.5</v>
      </c>
      <c r="J20" s="7">
        <v>91.8</v>
      </c>
      <c r="K20" s="7">
        <f>AVERAGE(Table3812[[#This Row],[Black-stone]:[Warsaw]])</f>
        <v>78.599999999999994</v>
      </c>
      <c r="L20" s="7"/>
      <c r="M20" s="7"/>
    </row>
    <row r="21" spans="1:13" ht="14.45" x14ac:dyDescent="0.3">
      <c r="A21" s="106">
        <v>452</v>
      </c>
      <c r="B21" s="123" t="s">
        <v>16</v>
      </c>
      <c r="C21" s="123" t="s">
        <v>74</v>
      </c>
      <c r="D21" s="123" t="s">
        <v>120</v>
      </c>
      <c r="E21" s="108">
        <v>4.5999999999999996</v>
      </c>
      <c r="F21" s="108">
        <v>70.5</v>
      </c>
      <c r="G21" s="104">
        <v>84</v>
      </c>
      <c r="H21" s="104">
        <v>67.599999999999994</v>
      </c>
      <c r="I21" s="104">
        <v>73.900000000000006</v>
      </c>
      <c r="J21" s="104">
        <v>97</v>
      </c>
      <c r="K21" s="104">
        <f>AVERAGE(Table3812[[#This Row],[Black-stone]:[Warsaw]])</f>
        <v>78.599999999999994</v>
      </c>
      <c r="L21" s="104"/>
      <c r="M21" s="104"/>
    </row>
    <row r="22" spans="1:13" ht="14.45" x14ac:dyDescent="0.3">
      <c r="A22">
        <v>412</v>
      </c>
      <c r="B22" s="3" t="s">
        <v>75</v>
      </c>
      <c r="C22" s="3" t="s">
        <v>76</v>
      </c>
      <c r="D22" s="3" t="s">
        <v>77</v>
      </c>
      <c r="E22" s="51">
        <v>4.5</v>
      </c>
      <c r="F22" s="51">
        <v>71.8</v>
      </c>
      <c r="G22" s="7">
        <v>81.5</v>
      </c>
      <c r="H22" s="7">
        <v>72.099999999999994</v>
      </c>
      <c r="I22" s="7">
        <v>75.8</v>
      </c>
      <c r="J22" s="7">
        <v>91.7</v>
      </c>
      <c r="K22" s="7">
        <f>AVERAGE(Table3812[[#This Row],[Black-stone]:[Warsaw]])</f>
        <v>78.58</v>
      </c>
      <c r="L22" s="7"/>
      <c r="M22" s="7"/>
    </row>
    <row r="23" spans="1:13" ht="14.45" x14ac:dyDescent="0.3">
      <c r="A23" s="106">
        <v>427</v>
      </c>
      <c r="B23" s="123" t="s">
        <v>16</v>
      </c>
      <c r="C23" s="123" t="s">
        <v>78</v>
      </c>
      <c r="D23" s="123" t="s">
        <v>59</v>
      </c>
      <c r="E23" s="108">
        <v>4.5</v>
      </c>
      <c r="F23" s="108">
        <v>69.900000000000006</v>
      </c>
      <c r="G23" s="104">
        <v>89</v>
      </c>
      <c r="H23" s="104">
        <v>56.3</v>
      </c>
      <c r="I23" s="104">
        <v>78.599999999999994</v>
      </c>
      <c r="J23" s="104">
        <v>95.9</v>
      </c>
      <c r="K23" s="104">
        <f>AVERAGE(Table3812[[#This Row],[Black-stone]:[Warsaw]])</f>
        <v>77.939999999999984</v>
      </c>
      <c r="L23" s="104"/>
      <c r="M23" s="104"/>
    </row>
    <row r="24" spans="1:13" ht="14.45" x14ac:dyDescent="0.3">
      <c r="A24" s="106">
        <v>408</v>
      </c>
      <c r="B24" s="123" t="s">
        <v>16</v>
      </c>
      <c r="C24" s="123" t="s">
        <v>79</v>
      </c>
      <c r="D24" s="123" t="s">
        <v>59</v>
      </c>
      <c r="E24" s="108">
        <v>4.2</v>
      </c>
      <c r="F24" s="108">
        <v>71.900000000000006</v>
      </c>
      <c r="G24" s="104">
        <v>78.400000000000006</v>
      </c>
      <c r="H24" s="104">
        <v>73.2</v>
      </c>
      <c r="I24" s="104">
        <v>71.900000000000006</v>
      </c>
      <c r="J24" s="104">
        <v>92.6</v>
      </c>
      <c r="K24" s="104">
        <f>AVERAGE(Table3812[[#This Row],[Black-stone]:[Warsaw]])</f>
        <v>77.599999999999994</v>
      </c>
      <c r="L24" s="104"/>
      <c r="M24" s="104"/>
    </row>
    <row r="25" spans="1:13" ht="14.45" x14ac:dyDescent="0.3">
      <c r="A25">
        <v>423</v>
      </c>
      <c r="B25" s="3" t="s">
        <v>23</v>
      </c>
      <c r="C25" s="3" t="s">
        <v>80</v>
      </c>
      <c r="D25" s="3" t="s">
        <v>63</v>
      </c>
      <c r="E25" s="51">
        <v>4.5</v>
      </c>
      <c r="F25" s="51">
        <v>73.3</v>
      </c>
      <c r="G25" s="7">
        <v>73.8</v>
      </c>
      <c r="H25" s="7">
        <v>67.5</v>
      </c>
      <c r="I25" s="7">
        <v>75.599999999999994</v>
      </c>
      <c r="J25" s="7">
        <v>97</v>
      </c>
      <c r="K25" s="7">
        <f>AVERAGE(Table3812[[#This Row],[Black-stone]:[Warsaw]])</f>
        <v>77.44</v>
      </c>
      <c r="L25" s="7"/>
      <c r="M25" s="7"/>
    </row>
    <row r="26" spans="1:13" ht="14.45" x14ac:dyDescent="0.3">
      <c r="A26">
        <v>436</v>
      </c>
      <c r="B26" s="3" t="s">
        <v>67</v>
      </c>
      <c r="C26" s="3" t="s">
        <v>81</v>
      </c>
      <c r="D26" s="3" t="s">
        <v>77</v>
      </c>
      <c r="E26" s="51">
        <v>4.5999999999999996</v>
      </c>
      <c r="F26" s="51">
        <v>67</v>
      </c>
      <c r="G26" s="7">
        <v>83.1</v>
      </c>
      <c r="H26" s="7">
        <v>65.900000000000006</v>
      </c>
      <c r="I26" s="7">
        <v>75.5</v>
      </c>
      <c r="J26" s="7">
        <v>94.6</v>
      </c>
      <c r="K26" s="7">
        <f>AVERAGE(Table3812[[#This Row],[Black-stone]:[Warsaw]])</f>
        <v>77.22</v>
      </c>
      <c r="L26" s="7"/>
      <c r="M26" s="7"/>
    </row>
    <row r="27" spans="1:13" ht="14.45" x14ac:dyDescent="0.3">
      <c r="A27">
        <v>414</v>
      </c>
      <c r="B27" s="3" t="s">
        <v>51</v>
      </c>
      <c r="C27" s="3" t="s">
        <v>82</v>
      </c>
      <c r="D27" s="3" t="s">
        <v>72</v>
      </c>
      <c r="E27" s="51">
        <v>4.3</v>
      </c>
      <c r="F27" s="51">
        <v>67.099999999999994</v>
      </c>
      <c r="G27" s="7">
        <v>82.9</v>
      </c>
      <c r="H27" s="7">
        <v>62</v>
      </c>
      <c r="I27" s="7">
        <v>83.2</v>
      </c>
      <c r="J27" s="7">
        <v>89.7</v>
      </c>
      <c r="K27" s="7">
        <f>AVERAGE(Table3812[[#This Row],[Black-stone]:[Warsaw]])</f>
        <v>76.97999999999999</v>
      </c>
      <c r="L27" s="7"/>
      <c r="M27" s="7"/>
    </row>
    <row r="28" spans="1:13" ht="14.45" x14ac:dyDescent="0.3">
      <c r="A28">
        <v>440</v>
      </c>
      <c r="B28" s="3" t="s">
        <v>83</v>
      </c>
      <c r="C28" s="3" t="s">
        <v>84</v>
      </c>
      <c r="D28" s="3" t="s">
        <v>85</v>
      </c>
      <c r="E28" s="51">
        <v>4.5999999999999996</v>
      </c>
      <c r="F28" s="51">
        <v>59.7</v>
      </c>
      <c r="G28" s="7">
        <v>86</v>
      </c>
      <c r="H28" s="7">
        <v>76.5</v>
      </c>
      <c r="I28" s="7">
        <v>77.8</v>
      </c>
      <c r="J28" s="7">
        <v>81.400000000000006</v>
      </c>
      <c r="K28" s="7">
        <f>AVERAGE(Table3812[[#This Row],[Black-stone]:[Warsaw]])</f>
        <v>76.28</v>
      </c>
      <c r="L28" s="7"/>
      <c r="M28" s="7"/>
    </row>
    <row r="29" spans="1:13" ht="14.45" x14ac:dyDescent="0.3">
      <c r="A29">
        <v>421</v>
      </c>
      <c r="B29" s="3" t="s">
        <v>21</v>
      </c>
      <c r="C29" s="3" t="s">
        <v>86</v>
      </c>
      <c r="D29" s="3" t="s">
        <v>20</v>
      </c>
      <c r="E29" s="51">
        <v>4.5</v>
      </c>
      <c r="F29" s="51">
        <v>56.7</v>
      </c>
      <c r="G29" s="7">
        <v>82.4</v>
      </c>
      <c r="H29" s="7">
        <v>69.8</v>
      </c>
      <c r="I29" s="7">
        <v>74.900000000000006</v>
      </c>
      <c r="J29" s="7">
        <v>97.3</v>
      </c>
      <c r="K29" s="7">
        <f>AVERAGE(Table3812[[#This Row],[Black-stone]:[Warsaw]])</f>
        <v>76.220000000000013</v>
      </c>
      <c r="L29" s="7"/>
      <c r="M29" s="7"/>
    </row>
    <row r="30" spans="1:13" ht="14.45" x14ac:dyDescent="0.3">
      <c r="A30">
        <v>403</v>
      </c>
      <c r="B30" s="3" t="s">
        <v>28</v>
      </c>
      <c r="C30" s="3" t="s">
        <v>87</v>
      </c>
      <c r="D30" s="3" t="s">
        <v>61</v>
      </c>
      <c r="E30" s="51">
        <v>4.2</v>
      </c>
      <c r="F30" s="51">
        <v>78.900000000000006</v>
      </c>
      <c r="G30" s="7">
        <v>74.599999999999994</v>
      </c>
      <c r="H30" s="7">
        <v>69</v>
      </c>
      <c r="I30" s="7">
        <v>69.599999999999994</v>
      </c>
      <c r="J30" s="7">
        <v>88.5</v>
      </c>
      <c r="K30" s="7">
        <f>AVERAGE(Table3812[[#This Row],[Black-stone]:[Warsaw]])</f>
        <v>76.12</v>
      </c>
      <c r="L30" s="7"/>
      <c r="M30" s="7"/>
    </row>
    <row r="31" spans="1:13" ht="14.45" x14ac:dyDescent="0.3">
      <c r="A31">
        <v>441</v>
      </c>
      <c r="B31" s="3" t="s">
        <v>83</v>
      </c>
      <c r="C31" s="3" t="s">
        <v>88</v>
      </c>
      <c r="D31" s="3" t="s">
        <v>85</v>
      </c>
      <c r="E31" s="51">
        <v>4.5999999999999996</v>
      </c>
      <c r="F31" s="51">
        <v>55.5</v>
      </c>
      <c r="G31" s="7">
        <v>90.4</v>
      </c>
      <c r="H31" s="7">
        <v>66.2</v>
      </c>
      <c r="I31" s="7">
        <v>71.5</v>
      </c>
      <c r="J31" s="7">
        <v>96</v>
      </c>
      <c r="K31" s="7">
        <f>AVERAGE(Table3812[[#This Row],[Black-stone]:[Warsaw]])</f>
        <v>75.92</v>
      </c>
      <c r="L31" s="7"/>
      <c r="M31" s="7"/>
    </row>
    <row r="32" spans="1:13" x14ac:dyDescent="0.25">
      <c r="A32">
        <v>416</v>
      </c>
      <c r="B32" s="3" t="s">
        <v>38</v>
      </c>
      <c r="C32" s="3" t="s">
        <v>89</v>
      </c>
      <c r="D32" s="3" t="s">
        <v>90</v>
      </c>
      <c r="E32" s="51">
        <v>4.3</v>
      </c>
      <c r="F32" s="51">
        <v>62.2</v>
      </c>
      <c r="G32" s="7">
        <v>74</v>
      </c>
      <c r="H32" s="7">
        <v>72.5</v>
      </c>
      <c r="I32" s="7">
        <v>73.900000000000006</v>
      </c>
      <c r="J32" s="7">
        <v>96.9</v>
      </c>
      <c r="K32" s="7">
        <f>AVERAGE(Table3812[[#This Row],[Black-stone]:[Warsaw]])</f>
        <v>75.900000000000006</v>
      </c>
      <c r="L32" s="7"/>
      <c r="M32" s="7"/>
    </row>
    <row r="33" spans="1:13" x14ac:dyDescent="0.25">
      <c r="A33">
        <v>426</v>
      </c>
      <c r="B33" s="3" t="s">
        <v>91</v>
      </c>
      <c r="C33" s="3" t="s">
        <v>92</v>
      </c>
      <c r="D33" s="3" t="s">
        <v>85</v>
      </c>
      <c r="E33" s="51">
        <v>4.5</v>
      </c>
      <c r="F33" s="51">
        <v>65.099999999999994</v>
      </c>
      <c r="G33" s="7">
        <v>80.5</v>
      </c>
      <c r="H33" s="7">
        <v>63.4</v>
      </c>
      <c r="I33" s="7">
        <v>83.2</v>
      </c>
      <c r="J33" s="7">
        <v>83.5</v>
      </c>
      <c r="K33" s="7">
        <f>AVERAGE(Table3812[[#This Row],[Black-stone]:[Warsaw]])</f>
        <v>75.14</v>
      </c>
      <c r="L33" s="7"/>
      <c r="M33" s="7"/>
    </row>
    <row r="34" spans="1:13" x14ac:dyDescent="0.25">
      <c r="A34" s="106">
        <v>409</v>
      </c>
      <c r="B34" s="123" t="s">
        <v>16</v>
      </c>
      <c r="C34" s="123" t="s">
        <v>93</v>
      </c>
      <c r="D34" s="123" t="s">
        <v>77</v>
      </c>
      <c r="E34" s="108">
        <v>4.2</v>
      </c>
      <c r="F34" s="108">
        <v>70.900000000000006</v>
      </c>
      <c r="G34" s="104">
        <v>69.7</v>
      </c>
      <c r="H34" s="104">
        <v>70.099999999999994</v>
      </c>
      <c r="I34" s="104">
        <v>69.2</v>
      </c>
      <c r="J34" s="104">
        <v>95.6</v>
      </c>
      <c r="K34" s="104">
        <f>AVERAGE(Table3812[[#This Row],[Black-stone]:[Warsaw]])</f>
        <v>75.099999999999994</v>
      </c>
      <c r="L34" s="104"/>
      <c r="M34" s="104"/>
    </row>
    <row r="35" spans="1:13" x14ac:dyDescent="0.25">
      <c r="A35">
        <v>406</v>
      </c>
      <c r="B35" s="3" t="s">
        <v>40</v>
      </c>
      <c r="C35" s="3" t="s">
        <v>94</v>
      </c>
      <c r="D35" s="3" t="s">
        <v>95</v>
      </c>
      <c r="E35" s="51">
        <v>4.2</v>
      </c>
      <c r="F35" s="51">
        <v>70.2</v>
      </c>
      <c r="G35" s="7">
        <v>74.900000000000006</v>
      </c>
      <c r="H35" s="7">
        <v>63.6</v>
      </c>
      <c r="I35" s="7">
        <v>77.2</v>
      </c>
      <c r="J35" s="7">
        <v>87.8</v>
      </c>
      <c r="K35" s="7">
        <f>AVERAGE(Table3812[[#This Row],[Black-stone]:[Warsaw]])</f>
        <v>74.740000000000009</v>
      </c>
      <c r="L35" s="7"/>
      <c r="M35" s="7"/>
    </row>
    <row r="36" spans="1:13" x14ac:dyDescent="0.25">
      <c r="A36">
        <v>402</v>
      </c>
      <c r="B36" s="3" t="s">
        <v>28</v>
      </c>
      <c r="C36" s="3" t="s">
        <v>96</v>
      </c>
      <c r="D36" s="3" t="s">
        <v>36</v>
      </c>
      <c r="E36" s="51">
        <v>3.8</v>
      </c>
      <c r="F36" s="51">
        <v>76.599999999999994</v>
      </c>
      <c r="G36" s="7">
        <v>67.2</v>
      </c>
      <c r="H36" s="7">
        <v>67.400000000000006</v>
      </c>
      <c r="I36" s="7">
        <v>70.900000000000006</v>
      </c>
      <c r="J36" s="7">
        <v>90.6</v>
      </c>
      <c r="K36" s="7">
        <f>AVERAGE(Table3812[[#This Row],[Black-stone]:[Warsaw]])</f>
        <v>74.540000000000006</v>
      </c>
      <c r="L36" s="7"/>
      <c r="M36" s="7"/>
    </row>
    <row r="37" spans="1:13" x14ac:dyDescent="0.25">
      <c r="A37">
        <v>448</v>
      </c>
      <c r="B37" s="3" t="s">
        <v>38</v>
      </c>
      <c r="C37" s="3" t="s">
        <v>97</v>
      </c>
      <c r="D37" s="3" t="s">
        <v>90</v>
      </c>
      <c r="E37" s="51">
        <v>4.5999999999999996</v>
      </c>
      <c r="F37" s="51">
        <v>60.2</v>
      </c>
      <c r="G37" s="7">
        <v>78.400000000000006</v>
      </c>
      <c r="H37" s="7">
        <v>69.400000000000006</v>
      </c>
      <c r="I37" s="7">
        <v>69.900000000000006</v>
      </c>
      <c r="J37" s="7">
        <v>92.4</v>
      </c>
      <c r="K37" s="7">
        <f>AVERAGE(Table3812[[#This Row],[Black-stone]:[Warsaw]])</f>
        <v>74.060000000000016</v>
      </c>
      <c r="L37" s="7"/>
      <c r="M37" s="7"/>
    </row>
    <row r="38" spans="1:13" x14ac:dyDescent="0.25">
      <c r="A38">
        <v>410</v>
      </c>
      <c r="B38" s="3" t="s">
        <v>21</v>
      </c>
      <c r="C38" s="3" t="s">
        <v>98</v>
      </c>
      <c r="D38" s="3" t="s">
        <v>30</v>
      </c>
      <c r="E38" s="51">
        <v>4.3</v>
      </c>
      <c r="F38" s="51">
        <v>63</v>
      </c>
      <c r="G38" s="7">
        <v>72.2</v>
      </c>
      <c r="H38" s="7">
        <v>70.7</v>
      </c>
      <c r="I38" s="7">
        <v>75.3</v>
      </c>
      <c r="J38" s="7">
        <v>85.4</v>
      </c>
      <c r="K38" s="7">
        <f>AVERAGE(Table3812[[#This Row],[Black-stone]:[Warsaw]])</f>
        <v>73.320000000000007</v>
      </c>
      <c r="L38" s="7"/>
      <c r="M38" s="7"/>
    </row>
    <row r="39" spans="1:13" x14ac:dyDescent="0.25">
      <c r="A39">
        <v>411</v>
      </c>
      <c r="B39" s="3" t="s">
        <v>21</v>
      </c>
      <c r="C39" s="3" t="s">
        <v>99</v>
      </c>
      <c r="D39" s="3" t="s">
        <v>36</v>
      </c>
      <c r="E39" s="51">
        <v>4.3</v>
      </c>
      <c r="F39" s="51">
        <v>57.4</v>
      </c>
      <c r="G39" s="7">
        <v>75</v>
      </c>
      <c r="H39" s="7">
        <v>69.900000000000006</v>
      </c>
      <c r="I39" s="7">
        <v>72.900000000000006</v>
      </c>
      <c r="J39" s="7">
        <v>91.3</v>
      </c>
      <c r="K39" s="7">
        <f>AVERAGE(Table3812[[#This Row],[Black-stone]:[Warsaw]])</f>
        <v>73.300000000000011</v>
      </c>
      <c r="L39" s="7"/>
      <c r="M39" s="7"/>
    </row>
    <row r="40" spans="1:13" x14ac:dyDescent="0.25">
      <c r="A40" s="106">
        <v>418</v>
      </c>
      <c r="B40" s="123" t="s">
        <v>16</v>
      </c>
      <c r="C40" s="123" t="s">
        <v>100</v>
      </c>
      <c r="D40" s="123" t="s">
        <v>36</v>
      </c>
      <c r="E40" s="108">
        <v>4.4000000000000004</v>
      </c>
      <c r="F40" s="108">
        <v>61.9</v>
      </c>
      <c r="G40" s="104">
        <v>77.2</v>
      </c>
      <c r="H40" s="104">
        <v>64.5</v>
      </c>
      <c r="I40" s="104">
        <v>67.900000000000006</v>
      </c>
      <c r="J40" s="104">
        <v>90.9</v>
      </c>
      <c r="K40" s="104">
        <f>AVERAGE(Table3812[[#This Row],[Black-stone]:[Warsaw]])</f>
        <v>72.47999999999999</v>
      </c>
      <c r="L40" s="104"/>
      <c r="M40" s="104"/>
    </row>
    <row r="41" spans="1:13" x14ac:dyDescent="0.25">
      <c r="A41">
        <v>405</v>
      </c>
      <c r="B41" s="3" t="s">
        <v>25</v>
      </c>
      <c r="C41" s="3" t="s">
        <v>101</v>
      </c>
      <c r="D41" s="3" t="s">
        <v>102</v>
      </c>
      <c r="E41" s="51">
        <v>4.2</v>
      </c>
      <c r="F41" s="51">
        <v>48.8</v>
      </c>
      <c r="G41" s="7">
        <v>71.099999999999994</v>
      </c>
      <c r="H41" s="7">
        <v>73.5</v>
      </c>
      <c r="I41" s="7">
        <v>74.400000000000006</v>
      </c>
      <c r="J41" s="7">
        <v>91.6</v>
      </c>
      <c r="K41" s="7">
        <f>AVERAGE(Table3812[[#This Row],[Black-stone]:[Warsaw]])</f>
        <v>71.88</v>
      </c>
      <c r="L41" s="7"/>
      <c r="M41" s="7"/>
    </row>
    <row r="42" spans="1:13" x14ac:dyDescent="0.25">
      <c r="A42">
        <v>407</v>
      </c>
      <c r="B42" s="3" t="s">
        <v>67</v>
      </c>
      <c r="C42" s="3" t="s">
        <v>104</v>
      </c>
      <c r="D42" s="3" t="s">
        <v>59</v>
      </c>
      <c r="E42" s="51">
        <v>4.2</v>
      </c>
      <c r="F42" s="51">
        <v>60.5</v>
      </c>
      <c r="G42" s="7">
        <v>76.599999999999994</v>
      </c>
      <c r="H42" s="7">
        <v>61.3</v>
      </c>
      <c r="I42" s="7">
        <v>70.5</v>
      </c>
      <c r="J42" s="7">
        <v>87</v>
      </c>
      <c r="K42" s="7">
        <f>AVERAGE(Table3812[[#This Row],[Black-stone]:[Warsaw]])</f>
        <v>71.179999999999993</v>
      </c>
      <c r="L42" s="7"/>
      <c r="M42" s="7"/>
    </row>
    <row r="43" spans="1:13" x14ac:dyDescent="0.25">
      <c r="A43">
        <v>438</v>
      </c>
      <c r="B43" s="3" t="s">
        <v>105</v>
      </c>
      <c r="C43" s="3" t="s">
        <v>106</v>
      </c>
      <c r="D43" s="3" t="s">
        <v>107</v>
      </c>
      <c r="E43" s="51">
        <v>4.5999999999999996</v>
      </c>
      <c r="F43" s="51">
        <v>60.2</v>
      </c>
      <c r="G43" s="7">
        <v>78</v>
      </c>
      <c r="H43" s="7">
        <v>57.1</v>
      </c>
      <c r="I43" s="7">
        <v>69.2</v>
      </c>
      <c r="J43" s="7">
        <v>88.9</v>
      </c>
      <c r="K43" s="7">
        <f>AVERAGE(Table3812[[#This Row],[Black-stone]:[Warsaw]])</f>
        <v>70.679999999999993</v>
      </c>
      <c r="L43" s="7"/>
      <c r="M43" s="7"/>
    </row>
    <row r="44" spans="1:13" x14ac:dyDescent="0.25">
      <c r="A44">
        <v>415</v>
      </c>
      <c r="B44" s="3" t="s">
        <v>16</v>
      </c>
      <c r="C44" s="3" t="s">
        <v>108</v>
      </c>
      <c r="D44" s="3" t="s">
        <v>59</v>
      </c>
      <c r="E44" s="51">
        <v>4.3</v>
      </c>
      <c r="F44" s="51">
        <v>54.9</v>
      </c>
      <c r="G44" s="14">
        <v>68.5</v>
      </c>
      <c r="H44" s="7">
        <v>69.7</v>
      </c>
      <c r="I44" s="14">
        <v>61.8</v>
      </c>
      <c r="J44" s="7">
        <v>82.3</v>
      </c>
      <c r="K44" s="7">
        <f>AVERAGE(Table3812[[#This Row],[Black-stone]:[Warsaw]])</f>
        <v>67.440000000000012</v>
      </c>
      <c r="L44" s="7"/>
      <c r="M44" s="7"/>
    </row>
    <row r="45" spans="1:13" x14ac:dyDescent="0.25">
      <c r="B45" s="21" t="s">
        <v>42</v>
      </c>
      <c r="C45" s="21"/>
      <c r="D45" s="21"/>
      <c r="E45" s="22"/>
      <c r="F45" s="22">
        <v>8.99</v>
      </c>
      <c r="G45" s="23">
        <v>6.64</v>
      </c>
      <c r="H45" s="22">
        <v>14.58</v>
      </c>
      <c r="I45" s="22">
        <v>10.5</v>
      </c>
      <c r="J45" s="22">
        <v>8.9</v>
      </c>
      <c r="K45" s="22"/>
      <c r="L45" s="22"/>
      <c r="M45" s="22"/>
    </row>
    <row r="46" spans="1:13" x14ac:dyDescent="0.25">
      <c r="B46" s="1" t="s">
        <v>43</v>
      </c>
      <c r="C46" s="1"/>
      <c r="D46" s="1"/>
      <c r="E46" s="7"/>
      <c r="F46" s="7">
        <v>9.7100000000000009</v>
      </c>
      <c r="G46" s="23">
        <v>6.05</v>
      </c>
      <c r="H46" s="7">
        <v>15.75</v>
      </c>
      <c r="I46" s="7">
        <v>10.15</v>
      </c>
      <c r="J46" s="7">
        <v>7.16</v>
      </c>
      <c r="K46" s="7"/>
      <c r="L46" s="7"/>
      <c r="M46" s="7"/>
    </row>
    <row r="47" spans="1:13" x14ac:dyDescent="0.25">
      <c r="B47" s="11" t="s">
        <v>44</v>
      </c>
      <c r="C47" s="11"/>
      <c r="D47" s="11"/>
      <c r="E47" s="14"/>
      <c r="F47" s="14">
        <v>68.16</v>
      </c>
      <c r="G47" s="14">
        <v>80.790000000000006</v>
      </c>
      <c r="H47" s="14">
        <v>68.16</v>
      </c>
      <c r="I47" s="14">
        <v>76.150000000000006</v>
      </c>
      <c r="J47" s="14">
        <v>91.48</v>
      </c>
      <c r="K47" s="14">
        <f>AVERAGE(F47:J47)</f>
        <v>76.948000000000008</v>
      </c>
      <c r="L47" s="14"/>
      <c r="M47" s="14"/>
    </row>
  </sheetData>
  <mergeCells count="1">
    <mergeCell ref="B1:M1"/>
  </mergeCells>
  <pageMargins left="0.7" right="0.7" top="0.75" bottom="0.75" header="0.3" footer="0.3"/>
  <pageSetup scale="9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zoomScaleNormal="100" workbookViewId="0">
      <pane ySplit="2" topLeftCell="A3" activePane="bottomLeft" state="frozen"/>
      <selection activeCell="C27" sqref="C27"/>
      <selection pane="bottomLeft" activeCell="K17" sqref="K17"/>
    </sheetView>
  </sheetViews>
  <sheetFormatPr defaultColWidth="9" defaultRowHeight="15" x14ac:dyDescent="0.25"/>
  <cols>
    <col min="1" max="1" width="5.140625" style="24" customWidth="1"/>
    <col min="2" max="2" width="20" style="58" bestFit="1" customWidth="1"/>
    <col min="3" max="3" width="14.5703125" style="57" bestFit="1" customWidth="1"/>
    <col min="4" max="4" width="14.42578125" style="58" bestFit="1" customWidth="1"/>
    <col min="5" max="5" width="12.85546875" style="29" bestFit="1" customWidth="1"/>
    <col min="6" max="6" width="10.5703125" style="29" bestFit="1" customWidth="1"/>
    <col min="7" max="11" width="8.5703125" style="29" customWidth="1"/>
    <col min="12" max="13" width="7.28515625" style="29" customWidth="1"/>
    <col min="14" max="16384" width="9" style="24"/>
  </cols>
  <sheetData>
    <row r="1" spans="1:20" ht="14.45" x14ac:dyDescent="0.3">
      <c r="B1" s="129" t="s">
        <v>214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20" s="28" customFormat="1" ht="30" customHeight="1" x14ac:dyDescent="0.3">
      <c r="A2" s="25" t="s">
        <v>1</v>
      </c>
      <c r="B2" s="55" t="s">
        <v>2</v>
      </c>
      <c r="C2" s="56" t="s">
        <v>3</v>
      </c>
      <c r="D2" s="55" t="s">
        <v>4</v>
      </c>
      <c r="E2" s="27" t="s">
        <v>5</v>
      </c>
      <c r="F2" s="27" t="s">
        <v>45</v>
      </c>
      <c r="G2" s="27" t="s">
        <v>46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</row>
    <row r="3" spans="1:20" ht="14.45" x14ac:dyDescent="0.3">
      <c r="A3" s="118">
        <v>536</v>
      </c>
      <c r="B3" s="119" t="s">
        <v>16</v>
      </c>
      <c r="C3" s="120" t="s">
        <v>113</v>
      </c>
      <c r="D3" s="121" t="s">
        <v>114</v>
      </c>
      <c r="E3" s="122">
        <v>4.8</v>
      </c>
      <c r="F3" s="116">
        <v>75.5</v>
      </c>
      <c r="G3" s="108">
        <v>79.3</v>
      </c>
      <c r="H3" s="116">
        <v>70.400000000000006</v>
      </c>
      <c r="I3" s="108">
        <v>86.6</v>
      </c>
      <c r="J3" s="116">
        <v>105.1</v>
      </c>
      <c r="K3" s="116">
        <f>AVERAGE(Table413[[#This Row],[Black-stone]:[Warsaw]])</f>
        <v>83.38</v>
      </c>
      <c r="L3" s="116"/>
      <c r="M3" s="116"/>
      <c r="N3" s="29"/>
      <c r="O3" s="29"/>
      <c r="P3" s="29"/>
      <c r="Q3" s="29"/>
      <c r="R3" s="29"/>
      <c r="S3" s="29"/>
      <c r="T3" s="29"/>
    </row>
    <row r="4" spans="1:20" ht="14.45" x14ac:dyDescent="0.3">
      <c r="A4" s="118">
        <v>532</v>
      </c>
      <c r="B4" s="119" t="s">
        <v>16</v>
      </c>
      <c r="C4" s="120" t="s">
        <v>113</v>
      </c>
      <c r="D4" s="121" t="s">
        <v>114</v>
      </c>
      <c r="E4" s="122">
        <v>4.8</v>
      </c>
      <c r="F4" s="116">
        <v>76.599999999999994</v>
      </c>
      <c r="G4" s="116">
        <v>79.150000000000006</v>
      </c>
      <c r="H4" s="116">
        <v>74.099999999999994</v>
      </c>
      <c r="I4" s="116">
        <v>82.5</v>
      </c>
      <c r="J4" s="116">
        <v>102.8</v>
      </c>
      <c r="K4" s="116">
        <f>AVERAGE(Table413[[#This Row],[Black-stone]:[Warsaw]])</f>
        <v>83.03</v>
      </c>
      <c r="L4" s="116"/>
      <c r="M4" s="116"/>
      <c r="N4" s="29"/>
      <c r="O4" s="29"/>
      <c r="P4" s="29"/>
      <c r="Q4" s="29"/>
      <c r="R4" s="29"/>
      <c r="S4" s="29"/>
      <c r="T4" s="29"/>
    </row>
    <row r="5" spans="1:20" ht="14.45" x14ac:dyDescent="0.3">
      <c r="A5" s="118">
        <v>533</v>
      </c>
      <c r="B5" s="119" t="s">
        <v>16</v>
      </c>
      <c r="C5" s="120" t="s">
        <v>125</v>
      </c>
      <c r="D5" s="121" t="s">
        <v>18</v>
      </c>
      <c r="E5" s="122">
        <v>4.8</v>
      </c>
      <c r="F5" s="116">
        <v>71.599999999999994</v>
      </c>
      <c r="G5" s="108">
        <v>88.5</v>
      </c>
      <c r="H5" s="116">
        <v>74.2</v>
      </c>
      <c r="I5" s="108">
        <v>82</v>
      </c>
      <c r="J5" s="116">
        <v>98.3</v>
      </c>
      <c r="K5" s="116">
        <f>AVERAGE(Table413[[#This Row],[Black-stone]:[Warsaw]])</f>
        <v>82.92</v>
      </c>
      <c r="L5" s="116"/>
      <c r="M5" s="116"/>
      <c r="N5" s="29"/>
      <c r="O5" s="29"/>
      <c r="P5" s="29"/>
      <c r="Q5" s="29"/>
      <c r="R5" s="29"/>
      <c r="S5" s="29"/>
      <c r="T5" s="29"/>
    </row>
    <row r="6" spans="1:20" ht="14.45" x14ac:dyDescent="0.3">
      <c r="A6" s="24">
        <v>518</v>
      </c>
      <c r="B6" s="57" t="s">
        <v>21</v>
      </c>
      <c r="C6" s="58" t="s">
        <v>110</v>
      </c>
      <c r="D6" s="59" t="s">
        <v>111</v>
      </c>
      <c r="E6" s="30">
        <v>4.8</v>
      </c>
      <c r="F6" s="29">
        <v>81.099999999999994</v>
      </c>
      <c r="G6" s="51">
        <v>86.3</v>
      </c>
      <c r="H6" s="29">
        <v>74.599999999999994</v>
      </c>
      <c r="I6" s="51">
        <v>70</v>
      </c>
      <c r="J6" s="29">
        <v>101.6</v>
      </c>
      <c r="K6" s="29">
        <f>AVERAGE(Table413[[#This Row],[Black-stone]:[Warsaw]])</f>
        <v>82.72</v>
      </c>
      <c r="N6" s="29"/>
      <c r="O6" s="29"/>
      <c r="P6" s="29"/>
      <c r="Q6" s="29"/>
      <c r="R6" s="29"/>
      <c r="S6" s="29"/>
      <c r="T6" s="29"/>
    </row>
    <row r="7" spans="1:20" ht="14.45" x14ac:dyDescent="0.3">
      <c r="A7" s="118">
        <v>532</v>
      </c>
      <c r="B7" s="119" t="s">
        <v>16</v>
      </c>
      <c r="C7" s="120" t="s">
        <v>113</v>
      </c>
      <c r="D7" s="121" t="s">
        <v>114</v>
      </c>
      <c r="E7" s="122">
        <v>4.8</v>
      </c>
      <c r="F7" s="116">
        <v>77.7</v>
      </c>
      <c r="G7" s="108">
        <v>79</v>
      </c>
      <c r="H7" s="116">
        <v>77.8</v>
      </c>
      <c r="I7" s="108">
        <v>78.400000000000006</v>
      </c>
      <c r="J7" s="116">
        <v>100.5</v>
      </c>
      <c r="K7" s="116">
        <f>AVERAGE(Table413[[#This Row],[Black-stone]:[Warsaw]])</f>
        <v>82.679999999999993</v>
      </c>
      <c r="L7" s="116"/>
      <c r="M7" s="116"/>
      <c r="N7" s="29"/>
      <c r="O7" s="29"/>
      <c r="P7" s="29"/>
      <c r="Q7" s="29"/>
      <c r="R7" s="29"/>
      <c r="S7" s="29"/>
      <c r="T7" s="29"/>
    </row>
    <row r="8" spans="1:20" ht="14.45" x14ac:dyDescent="0.3">
      <c r="A8" s="24">
        <v>507</v>
      </c>
      <c r="B8" s="57" t="s">
        <v>67</v>
      </c>
      <c r="C8" s="58" t="s">
        <v>142</v>
      </c>
      <c r="D8" s="59" t="s">
        <v>77</v>
      </c>
      <c r="E8" s="30">
        <v>4.7</v>
      </c>
      <c r="F8" s="29">
        <v>69.3</v>
      </c>
      <c r="G8" s="51">
        <v>78.5</v>
      </c>
      <c r="H8" s="29">
        <v>74.900000000000006</v>
      </c>
      <c r="I8" s="51">
        <v>83</v>
      </c>
      <c r="J8" s="29">
        <v>102.5</v>
      </c>
      <c r="K8" s="29">
        <f>AVERAGE(Table413[[#This Row],[Black-stone]:[Warsaw]])</f>
        <v>81.640000000000015</v>
      </c>
      <c r="N8" s="29"/>
      <c r="O8" s="29"/>
      <c r="P8" s="29"/>
      <c r="Q8" s="29"/>
      <c r="R8" s="29"/>
      <c r="S8" s="29"/>
      <c r="T8" s="29"/>
    </row>
    <row r="9" spans="1:20" ht="14.45" x14ac:dyDescent="0.3">
      <c r="A9" s="24">
        <v>517</v>
      </c>
      <c r="B9" s="57" t="s">
        <v>21</v>
      </c>
      <c r="C9" s="58" t="s">
        <v>139</v>
      </c>
      <c r="D9" s="59" t="s">
        <v>18</v>
      </c>
      <c r="E9" s="30">
        <v>4.8</v>
      </c>
      <c r="F9" s="29">
        <v>75.099999999999994</v>
      </c>
      <c r="G9" s="51">
        <v>78.5</v>
      </c>
      <c r="H9" s="29">
        <v>71.8</v>
      </c>
      <c r="I9" s="51">
        <v>96.7</v>
      </c>
      <c r="J9" s="29">
        <v>85.8</v>
      </c>
      <c r="K9" s="29">
        <f>AVERAGE(Table413[[#This Row],[Black-stone]:[Warsaw]])</f>
        <v>81.58</v>
      </c>
      <c r="N9" s="29"/>
      <c r="O9" s="29"/>
      <c r="P9" s="29"/>
      <c r="Q9" s="29"/>
      <c r="R9" s="29"/>
      <c r="S9" s="29"/>
      <c r="T9" s="29"/>
    </row>
    <row r="10" spans="1:20" ht="14.45" hidden="1" x14ac:dyDescent="0.3">
      <c r="A10" s="24">
        <v>514</v>
      </c>
      <c r="B10" s="57" t="s">
        <v>25</v>
      </c>
      <c r="C10" s="58" t="s">
        <v>166</v>
      </c>
      <c r="D10" s="59" t="s">
        <v>36</v>
      </c>
      <c r="E10" s="30">
        <v>4.8</v>
      </c>
      <c r="F10" s="29">
        <v>63.6</v>
      </c>
      <c r="G10" s="51">
        <v>66.900000000000006</v>
      </c>
      <c r="H10" s="29">
        <v>66.8</v>
      </c>
      <c r="I10" s="51">
        <v>69.900000000000006</v>
      </c>
      <c r="J10" s="29">
        <v>88.9</v>
      </c>
      <c r="K10" s="29">
        <f>AVERAGE(Table413[[#This Row],[Black-stone]:[Warsaw]])</f>
        <v>71.22</v>
      </c>
      <c r="N10" s="29"/>
      <c r="O10" s="29"/>
      <c r="P10" s="29"/>
      <c r="Q10" s="29"/>
      <c r="R10" s="29"/>
      <c r="S10" s="29"/>
      <c r="T10" s="29"/>
    </row>
    <row r="11" spans="1:20" ht="14.45" hidden="1" x14ac:dyDescent="0.3">
      <c r="A11" s="24">
        <v>542</v>
      </c>
      <c r="B11" s="57" t="s">
        <v>25</v>
      </c>
      <c r="C11" s="58" t="s">
        <v>167</v>
      </c>
      <c r="D11" s="58" t="s">
        <v>36</v>
      </c>
      <c r="E11" s="30">
        <v>4.9000000000000004</v>
      </c>
      <c r="F11" s="29">
        <v>60.8</v>
      </c>
      <c r="G11" s="51">
        <v>68.3</v>
      </c>
      <c r="H11" s="29">
        <v>54</v>
      </c>
      <c r="I11" s="51">
        <v>72.400000000000006</v>
      </c>
      <c r="J11" s="29">
        <v>87.7</v>
      </c>
      <c r="K11" s="29">
        <f>AVERAGE(Table413[[#This Row],[Black-stone]:[Warsaw]])</f>
        <v>68.64</v>
      </c>
      <c r="N11" s="29"/>
      <c r="O11" s="29"/>
      <c r="P11" s="29"/>
      <c r="Q11" s="29"/>
      <c r="R11" s="29"/>
      <c r="S11" s="29"/>
      <c r="T11" s="29"/>
    </row>
    <row r="12" spans="1:20" ht="14.45" hidden="1" x14ac:dyDescent="0.3">
      <c r="A12" s="24">
        <v>503</v>
      </c>
      <c r="B12" s="57" t="s">
        <v>25</v>
      </c>
      <c r="C12" s="58" t="s">
        <v>168</v>
      </c>
      <c r="D12" s="59" t="s">
        <v>36</v>
      </c>
      <c r="E12" s="30">
        <v>4.7</v>
      </c>
      <c r="F12" s="29">
        <v>64.3</v>
      </c>
      <c r="G12" s="51">
        <v>62.3</v>
      </c>
      <c r="H12" s="29">
        <v>68.400000000000006</v>
      </c>
      <c r="I12" s="51">
        <v>74.599999999999994</v>
      </c>
      <c r="J12" s="29">
        <v>82.7</v>
      </c>
      <c r="K12" s="29">
        <f>AVERAGE(Table413[[#This Row],[Black-stone]:[Warsaw]])</f>
        <v>70.460000000000008</v>
      </c>
      <c r="N12" s="29"/>
      <c r="O12" s="29"/>
      <c r="P12" s="29"/>
      <c r="Q12" s="29"/>
      <c r="R12" s="29"/>
      <c r="S12" s="29"/>
      <c r="T12" s="29"/>
    </row>
    <row r="13" spans="1:20" ht="14.45" x14ac:dyDescent="0.3">
      <c r="A13" s="24">
        <v>505</v>
      </c>
      <c r="B13" s="57" t="s">
        <v>23</v>
      </c>
      <c r="C13" s="58" t="s">
        <v>144</v>
      </c>
      <c r="D13" s="59" t="s">
        <v>36</v>
      </c>
      <c r="E13" s="30">
        <v>4.7</v>
      </c>
      <c r="F13" s="29">
        <v>63.4</v>
      </c>
      <c r="G13" s="51">
        <v>87.4</v>
      </c>
      <c r="H13" s="29">
        <v>74.900000000000006</v>
      </c>
      <c r="I13" s="51">
        <v>82</v>
      </c>
      <c r="J13" s="29">
        <v>97.6</v>
      </c>
      <c r="K13" s="29">
        <f>AVERAGE(Table413[[#This Row],[Black-stone]:[Warsaw]])</f>
        <v>81.060000000000016</v>
      </c>
      <c r="N13" s="29"/>
      <c r="O13" s="29"/>
      <c r="P13" s="29"/>
      <c r="Q13" s="29"/>
      <c r="R13" s="29"/>
      <c r="S13" s="29"/>
      <c r="T13" s="29"/>
    </row>
    <row r="14" spans="1:20" ht="14.45" x14ac:dyDescent="0.3">
      <c r="A14" s="24">
        <v>547</v>
      </c>
      <c r="B14" s="57" t="s">
        <v>123</v>
      </c>
      <c r="C14" s="58" t="s">
        <v>124</v>
      </c>
      <c r="D14" s="59" t="s">
        <v>59</v>
      </c>
      <c r="E14" s="30">
        <v>4.9000000000000004</v>
      </c>
      <c r="F14" s="29">
        <v>75.400000000000006</v>
      </c>
      <c r="G14" s="51">
        <v>80.7</v>
      </c>
      <c r="H14" s="29">
        <v>70.900000000000006</v>
      </c>
      <c r="I14" s="51">
        <v>77.599999999999994</v>
      </c>
      <c r="J14" s="29">
        <v>99.2</v>
      </c>
      <c r="K14" s="29">
        <f>AVERAGE(Table413[[#This Row],[Black-stone]:[Warsaw]])</f>
        <v>80.760000000000005</v>
      </c>
      <c r="N14" s="29"/>
      <c r="O14" s="29"/>
      <c r="P14" s="29"/>
      <c r="Q14" s="29"/>
      <c r="R14" s="29"/>
      <c r="S14" s="29"/>
      <c r="T14" s="29"/>
    </row>
    <row r="15" spans="1:20" ht="14.45" x14ac:dyDescent="0.3">
      <c r="A15" s="24">
        <v>521</v>
      </c>
      <c r="B15" s="57" t="s">
        <v>40</v>
      </c>
      <c r="C15" s="58" t="s">
        <v>129</v>
      </c>
      <c r="D15" s="59" t="s">
        <v>95</v>
      </c>
      <c r="E15" s="30">
        <v>4.8</v>
      </c>
      <c r="F15" s="29">
        <v>80.650000000000006</v>
      </c>
      <c r="G15" s="29">
        <v>78.599999999999994</v>
      </c>
      <c r="H15" s="29">
        <v>66.45</v>
      </c>
      <c r="I15" s="29">
        <v>78.5</v>
      </c>
      <c r="J15" s="29">
        <v>98.1</v>
      </c>
      <c r="K15" s="29">
        <f>AVERAGE(Table413[[#This Row],[Black-stone]:[Warsaw]])</f>
        <v>80.459999999999994</v>
      </c>
      <c r="N15" s="29"/>
      <c r="O15" s="29"/>
      <c r="P15" s="29"/>
      <c r="Q15" s="29"/>
      <c r="R15" s="29"/>
      <c r="S15" s="29"/>
      <c r="T15" s="29"/>
    </row>
    <row r="16" spans="1:20" ht="14.45" x14ac:dyDescent="0.3">
      <c r="A16" s="24">
        <v>500</v>
      </c>
      <c r="B16" s="57" t="s">
        <v>28</v>
      </c>
      <c r="C16" s="58" t="s">
        <v>127</v>
      </c>
      <c r="D16" s="59" t="s">
        <v>61</v>
      </c>
      <c r="E16" s="30">
        <v>4.7</v>
      </c>
      <c r="F16" s="29">
        <v>75</v>
      </c>
      <c r="G16" s="51">
        <v>75.5</v>
      </c>
      <c r="H16" s="29">
        <v>69.400000000000006</v>
      </c>
      <c r="I16" s="51">
        <v>87.8</v>
      </c>
      <c r="J16" s="29">
        <v>94.5</v>
      </c>
      <c r="K16" s="29">
        <f>AVERAGE(Table413[[#This Row],[Black-stone]:[Warsaw]])</f>
        <v>80.44</v>
      </c>
      <c r="N16" s="29"/>
      <c r="O16" s="29"/>
      <c r="P16" s="29"/>
      <c r="Q16" s="29"/>
      <c r="R16" s="29"/>
      <c r="S16" s="29"/>
      <c r="T16" s="29"/>
    </row>
    <row r="17" spans="1:20" ht="14.45" x14ac:dyDescent="0.3">
      <c r="A17" s="118">
        <v>510</v>
      </c>
      <c r="B17" s="119" t="s">
        <v>16</v>
      </c>
      <c r="C17" s="120" t="s">
        <v>138</v>
      </c>
      <c r="D17" s="121" t="s">
        <v>18</v>
      </c>
      <c r="E17" s="122">
        <v>4.7</v>
      </c>
      <c r="F17" s="116">
        <v>71.599999999999994</v>
      </c>
      <c r="G17" s="108">
        <v>86.5</v>
      </c>
      <c r="H17" s="116">
        <v>68.8</v>
      </c>
      <c r="I17" s="108">
        <v>76.8</v>
      </c>
      <c r="J17" s="116">
        <v>97.9</v>
      </c>
      <c r="K17" s="116">
        <f>AVERAGE(Table413[[#This Row],[Black-stone]:[Warsaw]])</f>
        <v>80.320000000000007</v>
      </c>
      <c r="L17" s="116"/>
      <c r="M17" s="116"/>
      <c r="N17" s="29"/>
      <c r="O17" s="29"/>
      <c r="P17" s="29"/>
      <c r="Q17" s="29"/>
      <c r="R17" s="29"/>
      <c r="S17" s="29"/>
      <c r="T17" s="29"/>
    </row>
    <row r="18" spans="1:20" ht="14.45" x14ac:dyDescent="0.3">
      <c r="A18" s="24">
        <v>430</v>
      </c>
      <c r="B18" s="57" t="s">
        <v>28</v>
      </c>
      <c r="C18" s="58" t="s">
        <v>60</v>
      </c>
      <c r="D18" s="59" t="s">
        <v>61</v>
      </c>
      <c r="E18" s="30">
        <v>4.5999999999999996</v>
      </c>
      <c r="F18" s="29">
        <v>72</v>
      </c>
      <c r="G18" s="51">
        <v>75.599999999999994</v>
      </c>
      <c r="H18" s="29">
        <v>65.099999999999994</v>
      </c>
      <c r="I18" s="51">
        <v>86.1</v>
      </c>
      <c r="J18" s="29">
        <v>101.9</v>
      </c>
      <c r="K18" s="29">
        <f>AVERAGE(Table413[[#This Row],[Black-stone]:[Warsaw]])</f>
        <v>80.139999999999986</v>
      </c>
      <c r="N18" s="29"/>
      <c r="O18" s="29"/>
      <c r="P18" s="29"/>
      <c r="Q18" s="29"/>
      <c r="R18" s="29"/>
      <c r="S18" s="29"/>
      <c r="T18" s="29"/>
    </row>
    <row r="19" spans="1:20" ht="14.45" x14ac:dyDescent="0.3">
      <c r="A19" s="24">
        <v>511</v>
      </c>
      <c r="B19" s="57" t="s">
        <v>23</v>
      </c>
      <c r="C19" s="58" t="s">
        <v>118</v>
      </c>
      <c r="D19" s="59" t="s">
        <v>120</v>
      </c>
      <c r="E19" s="30">
        <v>4.8</v>
      </c>
      <c r="F19" s="29">
        <v>74.050000000000011</v>
      </c>
      <c r="G19" s="29">
        <v>76.75</v>
      </c>
      <c r="H19" s="29">
        <v>70.849999999999994</v>
      </c>
      <c r="I19" s="29">
        <v>75.349999999999994</v>
      </c>
      <c r="J19" s="29">
        <v>101.85</v>
      </c>
      <c r="K19" s="29">
        <f>AVERAGE(Table413[[#This Row],[Black-stone]:[Warsaw]])</f>
        <v>79.77000000000001</v>
      </c>
      <c r="N19" s="29"/>
      <c r="O19" s="29"/>
      <c r="P19" s="29"/>
      <c r="Q19" s="29"/>
      <c r="R19" s="29"/>
      <c r="S19" s="29"/>
      <c r="T19" s="29"/>
    </row>
    <row r="20" spans="1:20" ht="14.45" x14ac:dyDescent="0.3">
      <c r="A20" s="24">
        <v>506</v>
      </c>
      <c r="B20" s="57" t="s">
        <v>23</v>
      </c>
      <c r="C20" s="58" t="s">
        <v>115</v>
      </c>
      <c r="D20" s="58" t="s">
        <v>116</v>
      </c>
      <c r="E20" s="30">
        <v>4.7</v>
      </c>
      <c r="F20" s="29">
        <v>71.900000000000006</v>
      </c>
      <c r="G20" s="51">
        <v>70.900000000000006</v>
      </c>
      <c r="H20" s="29">
        <v>71</v>
      </c>
      <c r="I20" s="51">
        <v>76.7</v>
      </c>
      <c r="J20" s="29">
        <v>107.2</v>
      </c>
      <c r="K20" s="29">
        <f>AVERAGE(Table413[[#This Row],[Black-stone]:[Warsaw]])</f>
        <v>79.539999999999992</v>
      </c>
      <c r="N20" s="29"/>
      <c r="O20" s="29"/>
      <c r="P20" s="29"/>
      <c r="Q20" s="29"/>
      <c r="R20" s="29"/>
      <c r="S20" s="29"/>
      <c r="T20" s="29"/>
    </row>
    <row r="21" spans="1:20" ht="14.45" x14ac:dyDescent="0.3">
      <c r="A21" s="24">
        <v>519</v>
      </c>
      <c r="B21" s="57" t="s">
        <v>49</v>
      </c>
      <c r="C21" s="58" t="s">
        <v>130</v>
      </c>
      <c r="D21" s="59" t="s">
        <v>30</v>
      </c>
      <c r="E21" s="30">
        <v>4.8</v>
      </c>
      <c r="F21" s="29">
        <v>67.400000000000006</v>
      </c>
      <c r="G21" s="51">
        <v>73.8</v>
      </c>
      <c r="H21" s="29">
        <v>72.7</v>
      </c>
      <c r="I21" s="51">
        <v>82.4</v>
      </c>
      <c r="J21" s="29">
        <v>101.3</v>
      </c>
      <c r="K21" s="29">
        <f>AVERAGE(Table413[[#This Row],[Black-stone]:[Warsaw]])</f>
        <v>79.52</v>
      </c>
      <c r="N21" s="29"/>
      <c r="O21" s="29"/>
      <c r="P21" s="29"/>
      <c r="Q21" s="29"/>
      <c r="R21" s="29"/>
      <c r="S21" s="29"/>
      <c r="T21" s="29"/>
    </row>
    <row r="22" spans="1:20" ht="14.45" x14ac:dyDescent="0.3">
      <c r="A22" s="118">
        <v>548</v>
      </c>
      <c r="B22" s="119" t="s">
        <v>16</v>
      </c>
      <c r="C22" s="120" t="s">
        <v>131</v>
      </c>
      <c r="D22" s="120" t="s">
        <v>77</v>
      </c>
      <c r="E22" s="122">
        <v>4.9000000000000004</v>
      </c>
      <c r="F22" s="116">
        <v>68</v>
      </c>
      <c r="G22" s="108">
        <v>76.2</v>
      </c>
      <c r="H22" s="116">
        <v>73.599999999999994</v>
      </c>
      <c r="I22" s="108">
        <v>76</v>
      </c>
      <c r="J22" s="116">
        <v>103.4</v>
      </c>
      <c r="K22" s="116">
        <f>AVERAGE(Table413[[#This Row],[Black-stone]:[Warsaw]])</f>
        <v>79.439999999999984</v>
      </c>
      <c r="L22" s="116"/>
      <c r="M22" s="116"/>
      <c r="N22" s="29"/>
      <c r="O22" s="29"/>
      <c r="P22" s="29"/>
      <c r="Q22" s="29"/>
      <c r="R22" s="29"/>
      <c r="S22" s="29"/>
      <c r="T22" s="29"/>
    </row>
    <row r="23" spans="1:20" ht="14.45" x14ac:dyDescent="0.3">
      <c r="A23" s="24">
        <v>545</v>
      </c>
      <c r="B23" s="57" t="s">
        <v>23</v>
      </c>
      <c r="C23" s="58" t="s">
        <v>133</v>
      </c>
      <c r="D23" s="59" t="s">
        <v>63</v>
      </c>
      <c r="E23" s="30">
        <v>4.9000000000000004</v>
      </c>
      <c r="F23" s="29">
        <v>71.400000000000006</v>
      </c>
      <c r="G23" s="51">
        <v>85.6</v>
      </c>
      <c r="H23" s="29">
        <v>69.599999999999994</v>
      </c>
      <c r="I23" s="51">
        <v>72</v>
      </c>
      <c r="J23" s="29">
        <v>95.2</v>
      </c>
      <c r="K23" s="29">
        <f>AVERAGE(Table413[[#This Row],[Black-stone]:[Warsaw]])</f>
        <v>78.760000000000005</v>
      </c>
      <c r="N23" s="29"/>
      <c r="O23" s="29"/>
      <c r="P23" s="29"/>
      <c r="Q23" s="29"/>
      <c r="R23" s="29"/>
      <c r="S23" s="29"/>
      <c r="T23" s="29"/>
    </row>
    <row r="24" spans="1:20" ht="14.45" x14ac:dyDescent="0.3">
      <c r="A24" s="118">
        <v>509</v>
      </c>
      <c r="B24" s="119" t="s">
        <v>16</v>
      </c>
      <c r="C24" s="120" t="s">
        <v>148</v>
      </c>
      <c r="D24" s="121" t="s">
        <v>77</v>
      </c>
      <c r="E24" s="122">
        <v>4.7</v>
      </c>
      <c r="F24" s="116">
        <v>67.7</v>
      </c>
      <c r="G24" s="108">
        <v>76.900000000000006</v>
      </c>
      <c r="H24" s="116">
        <v>66.8</v>
      </c>
      <c r="I24" s="108">
        <v>82.1</v>
      </c>
      <c r="J24" s="116">
        <v>99.2</v>
      </c>
      <c r="K24" s="116">
        <f>AVERAGE(Table413[[#This Row],[Black-stone]:[Warsaw]])</f>
        <v>78.539999999999992</v>
      </c>
      <c r="L24" s="116"/>
      <c r="M24" s="116"/>
      <c r="N24" s="29"/>
      <c r="O24" s="29"/>
      <c r="P24" s="29"/>
      <c r="Q24" s="29"/>
      <c r="R24" s="29"/>
      <c r="S24" s="29"/>
      <c r="T24" s="29"/>
    </row>
    <row r="25" spans="1:20" ht="14.45" x14ac:dyDescent="0.3">
      <c r="A25" s="118">
        <v>535</v>
      </c>
      <c r="B25" s="119" t="s">
        <v>16</v>
      </c>
      <c r="C25" s="120" t="s">
        <v>150</v>
      </c>
      <c r="D25" s="121" t="s">
        <v>36</v>
      </c>
      <c r="E25" s="122">
        <v>4.8</v>
      </c>
      <c r="F25" s="116">
        <v>65.5</v>
      </c>
      <c r="G25" s="108">
        <v>77.900000000000006</v>
      </c>
      <c r="H25" s="116">
        <v>75.8</v>
      </c>
      <c r="I25" s="108">
        <v>73.599999999999994</v>
      </c>
      <c r="J25" s="116">
        <v>99.8</v>
      </c>
      <c r="K25" s="116">
        <f>AVERAGE(Table413[[#This Row],[Black-stone]:[Warsaw]])</f>
        <v>78.52</v>
      </c>
      <c r="L25" s="116"/>
      <c r="M25" s="116"/>
      <c r="N25" s="29"/>
      <c r="O25" s="29"/>
      <c r="P25" s="29"/>
      <c r="Q25" s="29"/>
      <c r="R25" s="29"/>
      <c r="S25" s="29"/>
      <c r="T25" s="29"/>
    </row>
    <row r="26" spans="1:20" ht="14.45" x14ac:dyDescent="0.3">
      <c r="A26" s="24">
        <v>550</v>
      </c>
      <c r="B26" s="57" t="s">
        <v>83</v>
      </c>
      <c r="C26" s="58" t="s">
        <v>135</v>
      </c>
      <c r="D26" s="58" t="s">
        <v>85</v>
      </c>
      <c r="E26" s="30">
        <v>4.9000000000000004</v>
      </c>
      <c r="F26" s="29">
        <v>66.2</v>
      </c>
      <c r="G26" s="51">
        <v>81.599999999999994</v>
      </c>
      <c r="H26" s="29">
        <v>65.5</v>
      </c>
      <c r="I26" s="51">
        <v>78.2</v>
      </c>
      <c r="J26" s="29">
        <v>98.8</v>
      </c>
      <c r="K26" s="29">
        <f>AVERAGE(Table413[[#This Row],[Black-stone]:[Warsaw]])</f>
        <v>78.06</v>
      </c>
      <c r="N26" s="29"/>
      <c r="O26" s="29"/>
      <c r="P26" s="29"/>
      <c r="Q26" s="29"/>
      <c r="R26" s="29"/>
      <c r="S26" s="29"/>
      <c r="T26" s="29"/>
    </row>
    <row r="27" spans="1:20" ht="14.45" x14ac:dyDescent="0.3">
      <c r="A27" s="24">
        <v>522</v>
      </c>
      <c r="B27" s="57" t="s">
        <v>23</v>
      </c>
      <c r="C27" s="58" t="s">
        <v>140</v>
      </c>
      <c r="D27" s="59" t="s">
        <v>63</v>
      </c>
      <c r="E27" s="30">
        <v>4.8</v>
      </c>
      <c r="F27" s="29">
        <v>71.5</v>
      </c>
      <c r="G27" s="51">
        <v>79.599999999999994</v>
      </c>
      <c r="H27" s="29">
        <v>69.7</v>
      </c>
      <c r="I27" s="51">
        <v>82.2</v>
      </c>
      <c r="J27" s="29">
        <v>86.8</v>
      </c>
      <c r="K27" s="29">
        <f>AVERAGE(Table413[[#This Row],[Black-stone]:[Warsaw]])</f>
        <v>77.960000000000008</v>
      </c>
      <c r="N27" s="29"/>
      <c r="O27" s="29"/>
      <c r="P27" s="29"/>
      <c r="Q27" s="29"/>
      <c r="R27" s="29"/>
      <c r="S27" s="29"/>
      <c r="T27" s="29"/>
    </row>
    <row r="28" spans="1:20" ht="14.45" x14ac:dyDescent="0.3">
      <c r="A28" s="24">
        <v>515</v>
      </c>
      <c r="B28" s="57" t="s">
        <v>54</v>
      </c>
      <c r="C28" s="58" t="s">
        <v>147</v>
      </c>
      <c r="D28" s="59" t="s">
        <v>77</v>
      </c>
      <c r="E28" s="30">
        <v>4.8</v>
      </c>
      <c r="F28" s="29">
        <v>72.099999999999994</v>
      </c>
      <c r="G28" s="51">
        <v>76.7</v>
      </c>
      <c r="H28" s="29">
        <v>74.099999999999994</v>
      </c>
      <c r="I28" s="51">
        <v>71.7</v>
      </c>
      <c r="J28" s="29">
        <v>94.9</v>
      </c>
      <c r="K28" s="29">
        <f>AVERAGE(Table413[[#This Row],[Black-stone]:[Warsaw]])</f>
        <v>77.900000000000006</v>
      </c>
      <c r="N28" s="29"/>
      <c r="O28" s="29"/>
      <c r="P28" s="29"/>
      <c r="Q28" s="29"/>
      <c r="R28" s="29"/>
      <c r="S28" s="29"/>
      <c r="T28" s="29"/>
    </row>
    <row r="29" spans="1:20" ht="14.45" x14ac:dyDescent="0.3">
      <c r="A29" s="24">
        <v>531</v>
      </c>
      <c r="B29" s="57" t="s">
        <v>91</v>
      </c>
      <c r="C29" s="58" t="s">
        <v>169</v>
      </c>
      <c r="D29" s="59" t="s">
        <v>85</v>
      </c>
      <c r="E29" s="30">
        <v>4.8</v>
      </c>
      <c r="F29" s="29">
        <v>54.1</v>
      </c>
      <c r="G29" s="51">
        <v>86.1</v>
      </c>
      <c r="H29" s="29">
        <v>73.099999999999994</v>
      </c>
      <c r="I29" s="51">
        <v>81.3</v>
      </c>
      <c r="J29" s="29">
        <v>94.9</v>
      </c>
      <c r="K29" s="29">
        <f>AVERAGE(Table413[[#This Row],[Black-stone]:[Warsaw]])</f>
        <v>77.900000000000006</v>
      </c>
      <c r="N29" s="29"/>
      <c r="O29" s="29"/>
      <c r="P29" s="29"/>
      <c r="Q29" s="29"/>
      <c r="R29" s="29"/>
      <c r="S29" s="29"/>
      <c r="T29" s="29"/>
    </row>
    <row r="30" spans="1:20" ht="14.45" x14ac:dyDescent="0.3">
      <c r="A30" s="24">
        <v>554</v>
      </c>
      <c r="B30" s="57" t="s">
        <v>28</v>
      </c>
      <c r="C30" s="58" t="s">
        <v>137</v>
      </c>
      <c r="D30" s="58" t="s">
        <v>36</v>
      </c>
      <c r="E30" s="30">
        <v>4.8</v>
      </c>
      <c r="F30" s="29">
        <v>75.5</v>
      </c>
      <c r="G30" s="51">
        <v>75.7</v>
      </c>
      <c r="H30" s="29">
        <v>67.8</v>
      </c>
      <c r="I30" s="51">
        <v>76.599999999999994</v>
      </c>
      <c r="J30" s="29">
        <v>92</v>
      </c>
      <c r="K30" s="29">
        <f>AVERAGE(Table413[[#This Row],[Black-stone]:[Warsaw]])</f>
        <v>77.52000000000001</v>
      </c>
      <c r="N30" s="29"/>
      <c r="O30" s="29"/>
      <c r="P30" s="29"/>
      <c r="Q30" s="29"/>
      <c r="R30" s="29"/>
      <c r="S30" s="29"/>
      <c r="T30" s="29"/>
    </row>
    <row r="31" spans="1:20" ht="14.45" x14ac:dyDescent="0.3">
      <c r="A31" s="24">
        <v>540</v>
      </c>
      <c r="B31" s="57" t="s">
        <v>83</v>
      </c>
      <c r="C31" s="58" t="s">
        <v>152</v>
      </c>
      <c r="D31" s="59" t="s">
        <v>85</v>
      </c>
      <c r="E31" s="30">
        <v>4.8</v>
      </c>
      <c r="F31" s="29">
        <v>66.400000000000006</v>
      </c>
      <c r="G31" s="51">
        <v>70.900000000000006</v>
      </c>
      <c r="H31" s="29">
        <v>66.5</v>
      </c>
      <c r="I31" s="51">
        <v>87.1</v>
      </c>
      <c r="J31" s="29">
        <v>93.6</v>
      </c>
      <c r="K31" s="29">
        <f>AVERAGE(Table413[[#This Row],[Black-stone]:[Warsaw]])</f>
        <v>76.900000000000006</v>
      </c>
      <c r="N31" s="29"/>
      <c r="O31" s="29"/>
      <c r="P31" s="29"/>
      <c r="Q31" s="29"/>
      <c r="R31" s="29"/>
      <c r="S31" s="29"/>
      <c r="T31" s="29"/>
    </row>
    <row r="32" spans="1:20" ht="14.45" x14ac:dyDescent="0.3">
      <c r="A32" s="24">
        <v>526</v>
      </c>
      <c r="B32" s="57" t="s">
        <v>121</v>
      </c>
      <c r="C32" s="58" t="s">
        <v>122</v>
      </c>
      <c r="D32" s="59" t="s">
        <v>134</v>
      </c>
      <c r="E32" s="30">
        <v>4.8</v>
      </c>
      <c r="F32" s="29">
        <v>68.2</v>
      </c>
      <c r="G32" s="29">
        <v>68</v>
      </c>
      <c r="H32" s="29">
        <v>68.55</v>
      </c>
      <c r="I32" s="29">
        <v>79.5</v>
      </c>
      <c r="J32" s="29">
        <v>100.05000000000001</v>
      </c>
      <c r="K32" s="29">
        <f>AVERAGE(Table413[[#This Row],[Black-stone]:[Warsaw]])</f>
        <v>76.86</v>
      </c>
      <c r="N32" s="29"/>
      <c r="O32" s="29"/>
      <c r="P32" s="29"/>
      <c r="Q32" s="29"/>
      <c r="R32" s="29"/>
      <c r="S32" s="29"/>
      <c r="T32" s="29"/>
    </row>
    <row r="33" spans="1:20" x14ac:dyDescent="0.25">
      <c r="A33" s="24">
        <v>520</v>
      </c>
      <c r="B33" s="57" t="s">
        <v>49</v>
      </c>
      <c r="C33" s="58" t="s">
        <v>132</v>
      </c>
      <c r="D33" s="59" t="s">
        <v>36</v>
      </c>
      <c r="E33" s="30">
        <v>4.8</v>
      </c>
      <c r="F33" s="29">
        <v>81.2</v>
      </c>
      <c r="G33" s="51">
        <v>79.3</v>
      </c>
      <c r="H33" s="29">
        <v>59.2</v>
      </c>
      <c r="I33" s="51">
        <v>76.5</v>
      </c>
      <c r="J33" s="29">
        <v>86.8</v>
      </c>
      <c r="K33" s="29">
        <f>AVERAGE(Table413[[#This Row],[Black-stone]:[Warsaw]])</f>
        <v>76.599999999999994</v>
      </c>
      <c r="N33" s="29"/>
      <c r="O33" s="29"/>
      <c r="P33" s="29"/>
      <c r="Q33" s="29"/>
      <c r="R33" s="29"/>
      <c r="S33" s="29"/>
      <c r="T33" s="29"/>
    </row>
    <row r="34" spans="1:20" x14ac:dyDescent="0.25">
      <c r="A34" s="24">
        <v>525</v>
      </c>
      <c r="B34" s="57" t="s">
        <v>34</v>
      </c>
      <c r="C34" s="58" t="s">
        <v>153</v>
      </c>
      <c r="D34" s="59" t="s">
        <v>36</v>
      </c>
      <c r="E34" s="30">
        <v>4.8</v>
      </c>
      <c r="F34" s="29">
        <v>73.7</v>
      </c>
      <c r="G34" s="51">
        <v>73.900000000000006</v>
      </c>
      <c r="H34" s="29">
        <v>76.2</v>
      </c>
      <c r="I34" s="51">
        <v>76.900000000000006</v>
      </c>
      <c r="J34" s="29">
        <v>81.400000000000006</v>
      </c>
      <c r="K34" s="29">
        <f>AVERAGE(Table413[[#This Row],[Black-stone]:[Warsaw]])</f>
        <v>76.42</v>
      </c>
      <c r="N34" s="29"/>
      <c r="O34" s="29"/>
      <c r="P34" s="29"/>
      <c r="Q34" s="29"/>
      <c r="R34" s="29"/>
      <c r="S34" s="29"/>
      <c r="T34" s="29"/>
    </row>
    <row r="35" spans="1:20" x14ac:dyDescent="0.25">
      <c r="A35" s="24">
        <v>527</v>
      </c>
      <c r="B35" s="57" t="s">
        <v>159</v>
      </c>
      <c r="C35" s="58" t="s">
        <v>160</v>
      </c>
      <c r="D35" s="59" t="s">
        <v>161</v>
      </c>
      <c r="E35" s="30">
        <v>4.8</v>
      </c>
      <c r="F35" s="29">
        <v>67.2</v>
      </c>
      <c r="G35" s="51">
        <v>76.2</v>
      </c>
      <c r="H35" s="29">
        <v>72.599999999999994</v>
      </c>
      <c r="I35" s="51">
        <v>76.8</v>
      </c>
      <c r="J35" s="29">
        <v>87.9</v>
      </c>
      <c r="K35" s="29">
        <f>AVERAGE(Table413[[#This Row],[Black-stone]:[Warsaw]])</f>
        <v>76.140000000000015</v>
      </c>
      <c r="N35" s="29"/>
      <c r="O35" s="29"/>
      <c r="P35" s="29"/>
      <c r="Q35" s="29"/>
      <c r="R35" s="29"/>
      <c r="S35" s="29"/>
      <c r="T35" s="29"/>
    </row>
    <row r="36" spans="1:20" x14ac:dyDescent="0.25">
      <c r="A36" s="24">
        <v>528</v>
      </c>
      <c r="B36" s="57" t="s">
        <v>105</v>
      </c>
      <c r="C36" s="58" t="s">
        <v>136</v>
      </c>
      <c r="D36" s="59" t="s">
        <v>107</v>
      </c>
      <c r="E36" s="30">
        <v>4.8</v>
      </c>
      <c r="F36" s="29">
        <v>69.599999999999994</v>
      </c>
      <c r="G36" s="51">
        <v>77.400000000000006</v>
      </c>
      <c r="H36" s="29">
        <v>67.5</v>
      </c>
      <c r="I36" s="51">
        <v>70.400000000000006</v>
      </c>
      <c r="J36" s="29">
        <v>94.6</v>
      </c>
      <c r="K36" s="29">
        <f>AVERAGE(Table413[[#This Row],[Black-stone]:[Warsaw]])</f>
        <v>75.900000000000006</v>
      </c>
      <c r="N36" s="29"/>
      <c r="O36" s="29"/>
      <c r="P36" s="29"/>
      <c r="Q36" s="29"/>
      <c r="R36" s="29"/>
      <c r="S36" s="29"/>
      <c r="T36" s="29"/>
    </row>
    <row r="37" spans="1:20" x14ac:dyDescent="0.25">
      <c r="A37" s="24">
        <v>504</v>
      </c>
      <c r="B37" s="57" t="s">
        <v>40</v>
      </c>
      <c r="C37" s="58" t="s">
        <v>112</v>
      </c>
      <c r="D37" s="59" t="s">
        <v>95</v>
      </c>
      <c r="E37" s="30">
        <v>4.7</v>
      </c>
      <c r="F37" s="29">
        <v>74.900000000000006</v>
      </c>
      <c r="G37" s="51">
        <v>76.400000000000006</v>
      </c>
      <c r="H37" s="29">
        <v>54.8</v>
      </c>
      <c r="I37" s="51">
        <v>68</v>
      </c>
      <c r="J37" s="29">
        <v>105.3</v>
      </c>
      <c r="K37" s="29">
        <f>AVERAGE(Table413[[#This Row],[Black-stone]:[Warsaw]])</f>
        <v>75.88000000000001</v>
      </c>
      <c r="N37" s="29"/>
      <c r="O37" s="29"/>
      <c r="P37" s="29"/>
      <c r="Q37" s="29"/>
      <c r="R37" s="29"/>
      <c r="S37" s="29"/>
      <c r="T37" s="29"/>
    </row>
    <row r="38" spans="1:20" x14ac:dyDescent="0.25">
      <c r="A38" s="24">
        <v>513</v>
      </c>
      <c r="B38" s="57" t="s">
        <v>28</v>
      </c>
      <c r="C38" s="58" t="s">
        <v>126</v>
      </c>
      <c r="D38" s="59" t="s">
        <v>36</v>
      </c>
      <c r="E38" s="30">
        <v>4.8</v>
      </c>
      <c r="F38" s="29">
        <v>68.400000000000006</v>
      </c>
      <c r="G38" s="51">
        <v>65.599999999999994</v>
      </c>
      <c r="H38" s="29">
        <v>69.900000000000006</v>
      </c>
      <c r="I38" s="51">
        <v>70.099999999999994</v>
      </c>
      <c r="J38" s="29">
        <v>105.4</v>
      </c>
      <c r="K38" s="29">
        <f>AVERAGE(Table413[[#This Row],[Black-stone]:[Warsaw]])</f>
        <v>75.88</v>
      </c>
      <c r="N38" s="29"/>
      <c r="O38" s="29"/>
      <c r="P38" s="29"/>
      <c r="Q38" s="29"/>
      <c r="R38" s="29"/>
      <c r="S38" s="29"/>
      <c r="T38" s="29"/>
    </row>
    <row r="39" spans="1:20" x14ac:dyDescent="0.25">
      <c r="A39" s="24">
        <v>516</v>
      </c>
      <c r="B39" s="57" t="s">
        <v>21</v>
      </c>
      <c r="C39" s="58" t="s">
        <v>149</v>
      </c>
      <c r="D39" s="59" t="s">
        <v>30</v>
      </c>
      <c r="E39" s="30">
        <v>4.8</v>
      </c>
      <c r="F39" s="29">
        <v>56.9</v>
      </c>
      <c r="G39" s="51">
        <v>71.900000000000006</v>
      </c>
      <c r="H39" s="29">
        <v>67.7</v>
      </c>
      <c r="I39" s="51">
        <v>84.7</v>
      </c>
      <c r="J39" s="29">
        <v>97.4</v>
      </c>
      <c r="K39" s="29">
        <f>AVERAGE(Table413[[#This Row],[Black-stone]:[Warsaw]])</f>
        <v>75.72</v>
      </c>
      <c r="N39" s="29"/>
      <c r="O39" s="29"/>
      <c r="P39" s="29"/>
      <c r="Q39" s="29"/>
      <c r="R39" s="29"/>
      <c r="S39" s="29"/>
      <c r="T39" s="29"/>
    </row>
    <row r="40" spans="1:20" x14ac:dyDescent="0.25">
      <c r="A40" s="24">
        <v>543</v>
      </c>
      <c r="B40" s="57" t="s">
        <v>21</v>
      </c>
      <c r="C40" s="58" t="s">
        <v>143</v>
      </c>
      <c r="D40" s="59" t="s">
        <v>59</v>
      </c>
      <c r="E40" s="46">
        <v>4.9000000000000004</v>
      </c>
      <c r="F40" s="29">
        <v>64.400000000000006</v>
      </c>
      <c r="G40" s="51">
        <v>79.5</v>
      </c>
      <c r="H40" s="29">
        <v>62.8</v>
      </c>
      <c r="I40" s="51">
        <v>73.5</v>
      </c>
      <c r="J40" s="29">
        <v>98.4</v>
      </c>
      <c r="K40" s="29">
        <f>AVERAGE(Table413[[#This Row],[Black-stone]:[Warsaw]])</f>
        <v>75.72</v>
      </c>
      <c r="N40" s="29"/>
      <c r="O40" s="29"/>
      <c r="P40" s="29"/>
      <c r="Q40" s="29"/>
      <c r="R40" s="29"/>
      <c r="S40" s="29"/>
      <c r="T40" s="29"/>
    </row>
    <row r="41" spans="1:20" x14ac:dyDescent="0.25">
      <c r="A41" s="24">
        <v>501</v>
      </c>
      <c r="B41" s="57" t="s">
        <v>28</v>
      </c>
      <c r="C41" s="58" t="s">
        <v>128</v>
      </c>
      <c r="D41" s="59" t="s">
        <v>61</v>
      </c>
      <c r="E41" s="30">
        <v>4.7</v>
      </c>
      <c r="F41" s="29">
        <v>73.75</v>
      </c>
      <c r="G41" s="29">
        <v>74.400000000000006</v>
      </c>
      <c r="H41" s="29">
        <v>59.45</v>
      </c>
      <c r="I41" s="29">
        <v>73.900000000000006</v>
      </c>
      <c r="J41" s="29">
        <v>96.1</v>
      </c>
      <c r="K41" s="29">
        <f>AVERAGE(Table413[[#This Row],[Black-stone]:[Warsaw]])</f>
        <v>75.52000000000001</v>
      </c>
      <c r="N41" s="29"/>
      <c r="O41" s="29"/>
      <c r="P41" s="29"/>
      <c r="Q41" s="29"/>
      <c r="R41" s="29"/>
      <c r="S41" s="29"/>
      <c r="T41" s="29"/>
    </row>
    <row r="42" spans="1:20" x14ac:dyDescent="0.25">
      <c r="A42" s="24">
        <v>508</v>
      </c>
      <c r="B42" s="57" t="s">
        <v>91</v>
      </c>
      <c r="C42" s="58" t="s">
        <v>156</v>
      </c>
      <c r="D42" s="58" t="s">
        <v>85</v>
      </c>
      <c r="E42" s="30">
        <v>4.7</v>
      </c>
      <c r="F42" s="29">
        <v>64.900000000000006</v>
      </c>
      <c r="G42" s="51">
        <v>64</v>
      </c>
      <c r="H42" s="29">
        <v>74.5</v>
      </c>
      <c r="I42" s="51">
        <v>74.8</v>
      </c>
      <c r="J42" s="29">
        <v>98.5</v>
      </c>
      <c r="K42" s="29">
        <f>AVERAGE(Table413[[#This Row],[Black-stone]:[Warsaw]])</f>
        <v>75.34</v>
      </c>
      <c r="N42" s="29"/>
      <c r="O42" s="29"/>
      <c r="P42" s="29"/>
      <c r="Q42" s="29"/>
      <c r="R42" s="29"/>
      <c r="S42" s="29"/>
      <c r="T42" s="29"/>
    </row>
    <row r="43" spans="1:20" x14ac:dyDescent="0.25">
      <c r="A43" s="24">
        <v>539</v>
      </c>
      <c r="B43" s="57" t="s">
        <v>83</v>
      </c>
      <c r="C43" s="58" t="s">
        <v>146</v>
      </c>
      <c r="D43" s="59" t="s">
        <v>85</v>
      </c>
      <c r="E43" s="30">
        <v>4.8</v>
      </c>
      <c r="F43" s="29">
        <v>62.2</v>
      </c>
      <c r="G43" s="51">
        <v>74.2</v>
      </c>
      <c r="H43" s="29">
        <v>62.7</v>
      </c>
      <c r="I43" s="51">
        <v>73</v>
      </c>
      <c r="J43" s="29">
        <v>102.8</v>
      </c>
      <c r="K43" s="29">
        <f>AVERAGE(Table413[[#This Row],[Black-stone]:[Warsaw]])</f>
        <v>74.98</v>
      </c>
      <c r="N43" s="29"/>
      <c r="O43" s="29"/>
      <c r="P43" s="29"/>
      <c r="Q43" s="29"/>
      <c r="R43" s="29"/>
      <c r="S43" s="29"/>
      <c r="T43" s="29"/>
    </row>
    <row r="44" spans="1:20" x14ac:dyDescent="0.25">
      <c r="A44" s="24">
        <v>524</v>
      </c>
      <c r="B44" s="57" t="s">
        <v>121</v>
      </c>
      <c r="C44" s="58" t="s">
        <v>141</v>
      </c>
      <c r="D44" s="59" t="s">
        <v>59</v>
      </c>
      <c r="E44" s="30">
        <v>4.9000000000000004</v>
      </c>
      <c r="F44" s="29">
        <v>70</v>
      </c>
      <c r="G44" s="29">
        <v>69.949999999999989</v>
      </c>
      <c r="H44" s="29">
        <v>64.5</v>
      </c>
      <c r="I44" s="29">
        <v>79.849999999999994</v>
      </c>
      <c r="J44" s="29">
        <v>90.25</v>
      </c>
      <c r="K44" s="29">
        <f>AVERAGE(Table413[[#This Row],[Black-stone]:[Warsaw]])</f>
        <v>74.91</v>
      </c>
      <c r="N44" s="29"/>
      <c r="O44" s="29"/>
      <c r="P44" s="29"/>
      <c r="Q44" s="29"/>
      <c r="R44" s="29"/>
      <c r="S44" s="29"/>
      <c r="T44" s="29"/>
    </row>
    <row r="45" spans="1:20" x14ac:dyDescent="0.25">
      <c r="A45" s="24">
        <v>512</v>
      </c>
      <c r="B45" s="57" t="s">
        <v>28</v>
      </c>
      <c r="C45" s="58" t="s">
        <v>117</v>
      </c>
      <c r="D45" s="59" t="s">
        <v>61</v>
      </c>
      <c r="E45" s="30">
        <v>4.8</v>
      </c>
      <c r="F45" s="29">
        <v>79.8</v>
      </c>
      <c r="G45" s="51">
        <v>65.8</v>
      </c>
      <c r="H45" s="29">
        <v>63.2</v>
      </c>
      <c r="I45" s="51">
        <v>66.7</v>
      </c>
      <c r="J45" s="29">
        <v>96.1</v>
      </c>
      <c r="K45" s="29">
        <f>AVERAGE(Table413[[#This Row],[Black-stone]:[Warsaw]])</f>
        <v>74.320000000000007</v>
      </c>
      <c r="N45" s="29"/>
      <c r="O45" s="29"/>
      <c r="P45" s="29"/>
      <c r="Q45" s="29"/>
      <c r="R45" s="29"/>
      <c r="S45" s="29"/>
      <c r="T45" s="29"/>
    </row>
    <row r="46" spans="1:20" x14ac:dyDescent="0.25">
      <c r="A46" s="118">
        <v>537</v>
      </c>
      <c r="B46" s="119" t="s">
        <v>16</v>
      </c>
      <c r="C46" s="120" t="s">
        <v>119</v>
      </c>
      <c r="D46" s="121" t="s">
        <v>120</v>
      </c>
      <c r="E46" s="122">
        <v>4.8</v>
      </c>
      <c r="F46" s="116">
        <v>77.3</v>
      </c>
      <c r="G46" s="108">
        <v>58.8</v>
      </c>
      <c r="H46" s="116">
        <v>65.400000000000006</v>
      </c>
      <c r="I46" s="108">
        <v>75.599999999999994</v>
      </c>
      <c r="J46" s="116">
        <v>93.3</v>
      </c>
      <c r="K46" s="116">
        <f>AVERAGE(Table413[[#This Row],[Black-stone]:[Warsaw]])</f>
        <v>74.080000000000013</v>
      </c>
      <c r="L46" s="116"/>
      <c r="M46" s="116"/>
      <c r="N46" s="29"/>
      <c r="O46" s="29"/>
      <c r="P46" s="29"/>
      <c r="Q46" s="29"/>
      <c r="R46" s="29"/>
      <c r="S46" s="29"/>
      <c r="T46" s="29"/>
    </row>
    <row r="47" spans="1:20" x14ac:dyDescent="0.25">
      <c r="A47" s="118">
        <v>549</v>
      </c>
      <c r="B47" s="119" t="s">
        <v>16</v>
      </c>
      <c r="C47" s="120" t="s">
        <v>151</v>
      </c>
      <c r="D47" s="121" t="s">
        <v>18</v>
      </c>
      <c r="E47" s="122">
        <v>4.9000000000000004</v>
      </c>
      <c r="F47" s="116">
        <v>78.099999999999994</v>
      </c>
      <c r="G47" s="108">
        <v>64.5</v>
      </c>
      <c r="H47" s="116">
        <v>65.3</v>
      </c>
      <c r="I47" s="108">
        <v>73.099999999999994</v>
      </c>
      <c r="J47" s="116">
        <v>87.1</v>
      </c>
      <c r="K47" s="116">
        <f>AVERAGE(Table413[[#This Row],[Black-stone]:[Warsaw]])</f>
        <v>73.62</v>
      </c>
      <c r="L47" s="116"/>
      <c r="M47" s="116"/>
      <c r="N47" s="29"/>
      <c r="O47" s="29"/>
      <c r="P47" s="29"/>
      <c r="Q47" s="29"/>
      <c r="R47" s="29"/>
      <c r="S47" s="29"/>
      <c r="T47" s="29"/>
    </row>
    <row r="48" spans="1:20" x14ac:dyDescent="0.25">
      <c r="A48" s="24">
        <v>538</v>
      </c>
      <c r="B48" s="57" t="s">
        <v>83</v>
      </c>
      <c r="C48" s="58" t="s">
        <v>162</v>
      </c>
      <c r="D48" s="59" t="s">
        <v>85</v>
      </c>
      <c r="E48" s="30">
        <v>4.8</v>
      </c>
      <c r="F48" s="29">
        <v>66.900000000000006</v>
      </c>
      <c r="G48" s="51">
        <v>82.8</v>
      </c>
      <c r="H48" s="29">
        <v>66.8</v>
      </c>
      <c r="I48" s="51">
        <v>61.7</v>
      </c>
      <c r="J48" s="29">
        <v>85.5</v>
      </c>
      <c r="K48" s="29">
        <f>AVERAGE(Table413[[#This Row],[Black-stone]:[Warsaw]])</f>
        <v>72.739999999999995</v>
      </c>
      <c r="N48" s="29"/>
      <c r="O48" s="29"/>
      <c r="P48" s="29"/>
      <c r="Q48" s="29"/>
      <c r="R48" s="29"/>
      <c r="S48" s="29"/>
      <c r="T48" s="29"/>
    </row>
    <row r="49" spans="1:20" x14ac:dyDescent="0.25">
      <c r="A49" s="24">
        <v>502</v>
      </c>
      <c r="B49" s="57" t="s">
        <v>25</v>
      </c>
      <c r="C49" s="58" t="s">
        <v>158</v>
      </c>
      <c r="D49" s="59" t="s">
        <v>102</v>
      </c>
      <c r="E49" s="30">
        <v>4.7</v>
      </c>
      <c r="F49" s="29">
        <v>59.8</v>
      </c>
      <c r="G49" s="51">
        <v>74</v>
      </c>
      <c r="H49" s="29">
        <v>67.900000000000006</v>
      </c>
      <c r="I49" s="51">
        <v>67.400000000000006</v>
      </c>
      <c r="J49" s="29">
        <v>93.2</v>
      </c>
      <c r="K49" s="29">
        <f>AVERAGE(Table413[[#This Row],[Black-stone]:[Warsaw]])</f>
        <v>72.460000000000008</v>
      </c>
      <c r="N49" s="29"/>
      <c r="O49" s="29"/>
      <c r="P49" s="29"/>
      <c r="Q49" s="29"/>
      <c r="R49" s="29"/>
      <c r="S49" s="29"/>
      <c r="T49" s="29"/>
    </row>
    <row r="50" spans="1:20" x14ac:dyDescent="0.25">
      <c r="A50" s="24">
        <v>529</v>
      </c>
      <c r="B50" s="57" t="s">
        <v>123</v>
      </c>
      <c r="C50" s="58" t="s">
        <v>145</v>
      </c>
      <c r="D50" s="59" t="s">
        <v>77</v>
      </c>
      <c r="E50" s="30">
        <v>4.8</v>
      </c>
      <c r="F50" s="29">
        <v>68.7</v>
      </c>
      <c r="G50" s="51">
        <v>71.099999999999994</v>
      </c>
      <c r="H50" s="29">
        <v>58.2</v>
      </c>
      <c r="I50" s="51">
        <v>70.400000000000006</v>
      </c>
      <c r="J50" s="29">
        <v>93.8</v>
      </c>
      <c r="K50" s="29">
        <f>AVERAGE(Table413[[#This Row],[Black-stone]:[Warsaw]])</f>
        <v>72.44</v>
      </c>
      <c r="N50" s="29"/>
      <c r="O50" s="29"/>
      <c r="P50" s="29"/>
      <c r="Q50" s="29"/>
      <c r="R50" s="29"/>
      <c r="S50" s="29"/>
      <c r="T50" s="29"/>
    </row>
    <row r="51" spans="1:20" x14ac:dyDescent="0.25">
      <c r="A51" s="24">
        <v>551</v>
      </c>
      <c r="B51" s="57" t="s">
        <v>83</v>
      </c>
      <c r="C51" s="58" t="s">
        <v>157</v>
      </c>
      <c r="D51" s="59" t="s">
        <v>85</v>
      </c>
      <c r="E51" s="30">
        <v>4.9000000000000004</v>
      </c>
      <c r="F51" s="29">
        <v>70.900000000000006</v>
      </c>
      <c r="G51" s="51">
        <v>71.5</v>
      </c>
      <c r="H51" s="29">
        <v>56.7</v>
      </c>
      <c r="I51" s="51">
        <v>70.3</v>
      </c>
      <c r="J51" s="29">
        <v>89.7</v>
      </c>
      <c r="K51" s="29">
        <f>AVERAGE(Table413[[#This Row],[Black-stone]:[Warsaw]])</f>
        <v>71.820000000000007</v>
      </c>
      <c r="N51" s="29"/>
      <c r="O51" s="29"/>
      <c r="P51" s="29"/>
      <c r="Q51" s="29"/>
      <c r="R51" s="29"/>
      <c r="S51" s="29"/>
      <c r="T51" s="29"/>
    </row>
    <row r="52" spans="1:20" x14ac:dyDescent="0.25">
      <c r="A52" s="24">
        <v>530</v>
      </c>
      <c r="B52" s="57" t="s">
        <v>91</v>
      </c>
      <c r="C52" s="58" t="s">
        <v>154</v>
      </c>
      <c r="D52" s="59" t="s">
        <v>155</v>
      </c>
      <c r="E52" s="30">
        <v>4.8</v>
      </c>
      <c r="F52" s="29">
        <v>68.900000000000006</v>
      </c>
      <c r="G52" s="51">
        <v>69.8</v>
      </c>
      <c r="H52" s="29">
        <v>56</v>
      </c>
      <c r="I52" s="51">
        <v>68.5</v>
      </c>
      <c r="J52" s="29">
        <v>94.4</v>
      </c>
      <c r="K52" s="29">
        <f>AVERAGE(Table413[[#This Row],[Black-stone]:[Warsaw]])</f>
        <v>71.52000000000001</v>
      </c>
      <c r="N52" s="29"/>
      <c r="O52" s="29"/>
      <c r="P52" s="29"/>
      <c r="Q52" s="29"/>
      <c r="R52" s="29"/>
      <c r="S52" s="29"/>
      <c r="T52" s="29"/>
    </row>
    <row r="53" spans="1:20" x14ac:dyDescent="0.25">
      <c r="A53" s="24">
        <v>553</v>
      </c>
      <c r="B53" s="57" t="s">
        <v>83</v>
      </c>
      <c r="C53" s="58" t="s">
        <v>163</v>
      </c>
      <c r="D53" s="59" t="s">
        <v>164</v>
      </c>
      <c r="E53" s="30">
        <v>4.9000000000000004</v>
      </c>
      <c r="F53" s="29">
        <v>62</v>
      </c>
      <c r="G53" s="46">
        <v>67.8</v>
      </c>
      <c r="H53" s="29">
        <v>62.2</v>
      </c>
      <c r="I53" s="46">
        <v>61.8</v>
      </c>
      <c r="J53" s="29">
        <v>94.7</v>
      </c>
      <c r="K53" s="29">
        <f>AVERAGE(Table413[[#This Row],[Black-stone]:[Warsaw]])</f>
        <v>69.7</v>
      </c>
      <c r="N53" s="29"/>
      <c r="O53" s="29"/>
      <c r="P53" s="29"/>
      <c r="Q53" s="29"/>
      <c r="R53" s="29"/>
      <c r="S53" s="29"/>
      <c r="T53" s="29"/>
    </row>
    <row r="54" spans="1:20" x14ac:dyDescent="0.25">
      <c r="A54" s="24">
        <v>552</v>
      </c>
      <c r="B54" s="57" t="s">
        <v>83</v>
      </c>
      <c r="C54" s="58" t="s">
        <v>165</v>
      </c>
      <c r="D54" s="58" t="s">
        <v>85</v>
      </c>
      <c r="E54" s="30">
        <v>4.9000000000000004</v>
      </c>
      <c r="F54" s="29">
        <v>57.1</v>
      </c>
      <c r="G54" s="49">
        <v>68.900000000000006</v>
      </c>
      <c r="H54" s="29">
        <v>48.9</v>
      </c>
      <c r="I54" s="49">
        <v>76.3</v>
      </c>
      <c r="J54" s="29">
        <v>97.2</v>
      </c>
      <c r="K54" s="29">
        <f>AVERAGE(Table413[[#This Row],[Black-stone]:[Warsaw]])</f>
        <v>69.679999999999993</v>
      </c>
      <c r="N54" s="29"/>
      <c r="O54" s="29"/>
      <c r="P54" s="29"/>
      <c r="Q54" s="29"/>
      <c r="R54" s="29"/>
      <c r="S54" s="29"/>
      <c r="T54" s="29"/>
    </row>
    <row r="55" spans="1:20" x14ac:dyDescent="0.25">
      <c r="B55" s="60" t="s">
        <v>42</v>
      </c>
      <c r="C55" s="61"/>
      <c r="D55" s="60"/>
      <c r="E55" s="31"/>
      <c r="F55" s="31">
        <v>8.4700000000000006</v>
      </c>
      <c r="G55" s="51">
        <v>9.52</v>
      </c>
      <c r="H55" s="31">
        <v>6.96</v>
      </c>
      <c r="I55" s="23">
        <v>9.1199999999999992</v>
      </c>
      <c r="J55" s="31">
        <v>7.57</v>
      </c>
      <c r="K55" s="31"/>
      <c r="L55" s="31"/>
      <c r="M55" s="31"/>
    </row>
    <row r="56" spans="1:20" x14ac:dyDescent="0.25">
      <c r="B56" s="58" t="s">
        <v>43</v>
      </c>
      <c r="F56" s="29">
        <v>8.91</v>
      </c>
      <c r="G56" s="51">
        <v>9.4</v>
      </c>
      <c r="H56" s="29">
        <v>7.65</v>
      </c>
      <c r="I56" s="23">
        <v>8.81</v>
      </c>
      <c r="J56" s="29">
        <v>5.83</v>
      </c>
    </row>
    <row r="57" spans="1:20" x14ac:dyDescent="0.25">
      <c r="B57" s="62" t="s">
        <v>44</v>
      </c>
      <c r="C57" s="63"/>
      <c r="D57" s="62"/>
      <c r="E57" s="32"/>
      <c r="F57" s="32">
        <v>70.14</v>
      </c>
      <c r="G57" s="49">
        <v>74.709999999999994</v>
      </c>
      <c r="H57" s="32">
        <v>67.180000000000007</v>
      </c>
      <c r="I57" s="14">
        <v>76.34</v>
      </c>
      <c r="J57" s="32">
        <v>95.86</v>
      </c>
      <c r="K57" s="32">
        <f>AVERAGE(Table413[Avg.])</f>
        <v>76.92365384615384</v>
      </c>
      <c r="L57" s="32"/>
      <c r="M57" s="32"/>
    </row>
  </sheetData>
  <mergeCells count="1">
    <mergeCell ref="B1:M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pane ySplit="2" topLeftCell="A3" activePane="bottomLeft" state="frozen"/>
      <selection activeCell="C27" sqref="C27"/>
      <selection pane="bottomLeft" activeCell="D38" sqref="D38"/>
    </sheetView>
  </sheetViews>
  <sheetFormatPr defaultRowHeight="15" x14ac:dyDescent="0.25"/>
  <cols>
    <col min="1" max="1" width="7.42578125" style="33" customWidth="1"/>
    <col min="2" max="2" width="20" style="39" bestFit="1" customWidth="1"/>
    <col min="3" max="3" width="10.85546875" bestFit="1" customWidth="1"/>
    <col min="4" max="4" width="14.42578125" style="50" bestFit="1" customWidth="1"/>
    <col min="5" max="5" width="11.28515625" style="23" customWidth="1"/>
    <col min="6" max="11" width="8.5703125" style="23" customWidth="1"/>
    <col min="12" max="13" width="8.5703125" style="51" customWidth="1"/>
  </cols>
  <sheetData>
    <row r="1" spans="1:13" ht="14.45" x14ac:dyDescent="0.3">
      <c r="B1" s="130" t="s">
        <v>215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s="38" customFormat="1" ht="28.9" x14ac:dyDescent="0.3">
      <c r="A2" s="34" t="s">
        <v>1</v>
      </c>
      <c r="B2" s="35" t="s">
        <v>2</v>
      </c>
      <c r="C2" s="36" t="s">
        <v>3</v>
      </c>
      <c r="D2" s="25" t="s">
        <v>4</v>
      </c>
      <c r="E2" s="37" t="s">
        <v>5</v>
      </c>
      <c r="F2" s="27" t="s">
        <v>45</v>
      </c>
      <c r="G2" s="37" t="s">
        <v>46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</row>
    <row r="3" spans="1:13" ht="14.45" x14ac:dyDescent="0.3">
      <c r="A3" s="33">
        <v>617</v>
      </c>
      <c r="B3" t="s">
        <v>28</v>
      </c>
      <c r="C3" s="39" t="s">
        <v>170</v>
      </c>
      <c r="D3" t="s">
        <v>61</v>
      </c>
      <c r="E3" s="23">
        <v>5.4</v>
      </c>
      <c r="F3" s="23">
        <v>77.7</v>
      </c>
      <c r="G3" s="23">
        <v>65.25</v>
      </c>
      <c r="H3" s="23">
        <v>73.25</v>
      </c>
      <c r="I3" s="23">
        <v>56.85</v>
      </c>
      <c r="J3" s="23">
        <v>103.5</v>
      </c>
      <c r="K3" s="29">
        <f t="shared" ref="K3:K28" si="0">IF(COUNT(F3:J3)&lt;1,"",AVERAGE(F3:J3))</f>
        <v>75.31</v>
      </c>
      <c r="L3" s="29"/>
      <c r="M3" s="29"/>
    </row>
    <row r="4" spans="1:13" ht="14.45" x14ac:dyDescent="0.3">
      <c r="A4" s="33">
        <v>603</v>
      </c>
      <c r="B4" t="s">
        <v>23</v>
      </c>
      <c r="C4" s="39" t="s">
        <v>171</v>
      </c>
      <c r="D4" t="s">
        <v>36</v>
      </c>
      <c r="E4" s="23">
        <v>5.0999999999999996</v>
      </c>
      <c r="F4" s="23">
        <v>76.3</v>
      </c>
      <c r="G4" s="23">
        <v>54.9</v>
      </c>
      <c r="H4" s="23">
        <v>66.599999999999994</v>
      </c>
      <c r="I4" s="23">
        <v>56.6</v>
      </c>
      <c r="J4" s="23">
        <v>104</v>
      </c>
      <c r="K4" s="29">
        <f t="shared" si="0"/>
        <v>71.679999999999993</v>
      </c>
      <c r="L4" s="29"/>
      <c r="M4" s="29"/>
    </row>
    <row r="5" spans="1:13" ht="14.45" x14ac:dyDescent="0.3">
      <c r="A5" s="33">
        <v>620</v>
      </c>
      <c r="B5" t="s">
        <v>34</v>
      </c>
      <c r="C5" s="39" t="s">
        <v>172</v>
      </c>
      <c r="D5" t="s">
        <v>90</v>
      </c>
      <c r="E5" s="23">
        <v>5.4</v>
      </c>
      <c r="F5" s="23">
        <v>70</v>
      </c>
      <c r="G5" s="23">
        <v>56.6</v>
      </c>
      <c r="H5" s="23">
        <v>72.5</v>
      </c>
      <c r="I5" s="23">
        <v>55.1</v>
      </c>
      <c r="J5" s="23">
        <v>103.8</v>
      </c>
      <c r="K5" s="29">
        <f t="shared" si="0"/>
        <v>71.599999999999994</v>
      </c>
      <c r="L5" s="29"/>
      <c r="M5" s="29"/>
    </row>
    <row r="6" spans="1:13" ht="14.45" x14ac:dyDescent="0.3">
      <c r="A6" s="33">
        <v>626</v>
      </c>
      <c r="B6" t="s">
        <v>28</v>
      </c>
      <c r="C6" s="39" t="s">
        <v>174</v>
      </c>
      <c r="D6" t="s">
        <v>36</v>
      </c>
      <c r="E6" s="23">
        <v>5.6</v>
      </c>
      <c r="F6" s="23">
        <v>69.5</v>
      </c>
      <c r="G6" s="23">
        <v>61.4</v>
      </c>
      <c r="H6" s="23">
        <v>68.5</v>
      </c>
      <c r="I6" s="23">
        <v>63.1</v>
      </c>
      <c r="J6" s="23">
        <v>92.2</v>
      </c>
      <c r="K6" s="29">
        <f t="shared" si="0"/>
        <v>70.94</v>
      </c>
      <c r="L6" s="29"/>
      <c r="M6" s="29"/>
    </row>
    <row r="7" spans="1:13" ht="14.45" hidden="1" x14ac:dyDescent="0.3">
      <c r="A7" s="33">
        <v>623</v>
      </c>
      <c r="B7" t="s">
        <v>25</v>
      </c>
      <c r="C7" s="39" t="s">
        <v>195</v>
      </c>
      <c r="D7" t="s">
        <v>36</v>
      </c>
      <c r="E7" s="23">
        <v>5.5</v>
      </c>
      <c r="F7" s="23">
        <v>55.1</v>
      </c>
      <c r="G7" s="23">
        <v>54.4</v>
      </c>
      <c r="H7" s="23">
        <v>64.2</v>
      </c>
      <c r="I7" s="23">
        <v>50.4</v>
      </c>
      <c r="J7" s="23">
        <v>81.599999999999994</v>
      </c>
      <c r="K7" s="29">
        <f t="shared" si="0"/>
        <v>61.14</v>
      </c>
      <c r="L7" s="29"/>
      <c r="M7" s="29"/>
    </row>
    <row r="8" spans="1:13" ht="14.45" hidden="1" x14ac:dyDescent="0.3">
      <c r="A8" s="33">
        <v>606</v>
      </c>
      <c r="B8" s="1" t="s">
        <v>25</v>
      </c>
      <c r="C8" s="40" t="s">
        <v>196</v>
      </c>
      <c r="D8" s="1" t="s">
        <v>197</v>
      </c>
      <c r="E8" s="7">
        <v>5.2</v>
      </c>
      <c r="F8" s="7">
        <v>50.5</v>
      </c>
      <c r="G8" s="7">
        <v>55.4</v>
      </c>
      <c r="H8" s="7">
        <v>60.3</v>
      </c>
      <c r="I8" s="7">
        <v>49.1</v>
      </c>
      <c r="J8" s="7">
        <v>82.8</v>
      </c>
      <c r="K8" s="41">
        <f t="shared" si="0"/>
        <v>59.61999999999999</v>
      </c>
      <c r="L8" s="41"/>
      <c r="M8" s="41"/>
    </row>
    <row r="9" spans="1:13" ht="14.45" x14ac:dyDescent="0.3">
      <c r="A9" s="33">
        <v>613</v>
      </c>
      <c r="B9" t="s">
        <v>121</v>
      </c>
      <c r="C9" s="39" t="s">
        <v>173</v>
      </c>
      <c r="D9" t="s">
        <v>134</v>
      </c>
      <c r="E9" s="23">
        <v>5.3</v>
      </c>
      <c r="F9" s="7">
        <v>73.650000000000006</v>
      </c>
      <c r="G9" s="7">
        <v>61.5</v>
      </c>
      <c r="H9" s="7">
        <v>70.099999999999994</v>
      </c>
      <c r="I9" s="7">
        <v>50.75</v>
      </c>
      <c r="J9" s="7">
        <v>98.3</v>
      </c>
      <c r="K9" s="41">
        <f t="shared" si="0"/>
        <v>70.86</v>
      </c>
      <c r="L9" s="41"/>
      <c r="M9" s="41"/>
    </row>
    <row r="10" spans="1:13" ht="14.45" x14ac:dyDescent="0.3">
      <c r="A10" s="33">
        <v>607</v>
      </c>
      <c r="B10" t="s">
        <v>21</v>
      </c>
      <c r="C10" s="39" t="s">
        <v>175</v>
      </c>
      <c r="D10" t="s">
        <v>111</v>
      </c>
      <c r="E10" s="23">
        <v>5.2</v>
      </c>
      <c r="F10" s="23">
        <v>71.599999999999994</v>
      </c>
      <c r="G10" s="23">
        <v>63</v>
      </c>
      <c r="H10" s="23">
        <v>68.599999999999994</v>
      </c>
      <c r="I10" s="23">
        <v>53.2</v>
      </c>
      <c r="J10" s="23">
        <v>97.7</v>
      </c>
      <c r="K10" s="29">
        <f t="shared" si="0"/>
        <v>70.819999999999993</v>
      </c>
      <c r="L10" s="29"/>
      <c r="M10" s="29"/>
    </row>
    <row r="11" spans="1:13" ht="14.45" x14ac:dyDescent="0.3">
      <c r="A11" s="33">
        <v>609</v>
      </c>
      <c r="B11" t="s">
        <v>83</v>
      </c>
      <c r="C11" s="39" t="s">
        <v>176</v>
      </c>
      <c r="D11" t="s">
        <v>85</v>
      </c>
      <c r="E11" s="23">
        <v>5.2</v>
      </c>
      <c r="F11" s="23">
        <v>68.8</v>
      </c>
      <c r="G11" s="23">
        <v>67.5</v>
      </c>
      <c r="H11" s="23">
        <v>70.400000000000006</v>
      </c>
      <c r="I11" s="23">
        <v>47.8</v>
      </c>
      <c r="J11" s="23">
        <v>98.7</v>
      </c>
      <c r="K11" s="29">
        <f t="shared" si="0"/>
        <v>70.64</v>
      </c>
      <c r="L11" s="29"/>
      <c r="M11" s="29"/>
    </row>
    <row r="12" spans="1:13" ht="14.45" x14ac:dyDescent="0.3">
      <c r="A12" s="117">
        <v>621</v>
      </c>
      <c r="B12" s="106" t="s">
        <v>16</v>
      </c>
      <c r="C12" s="112" t="s">
        <v>177</v>
      </c>
      <c r="D12" s="106" t="s">
        <v>59</v>
      </c>
      <c r="E12" s="109">
        <v>5.4</v>
      </c>
      <c r="F12" s="109">
        <v>68.099999999999994</v>
      </c>
      <c r="G12" s="109">
        <v>59.1</v>
      </c>
      <c r="H12" s="109">
        <v>75.2</v>
      </c>
      <c r="I12" s="109">
        <v>58.9</v>
      </c>
      <c r="J12" s="109">
        <v>89.9</v>
      </c>
      <c r="K12" s="116">
        <f t="shared" si="0"/>
        <v>70.239999999999981</v>
      </c>
      <c r="L12" s="116"/>
      <c r="M12" s="116"/>
    </row>
    <row r="13" spans="1:13" ht="14.45" x14ac:dyDescent="0.3">
      <c r="A13" s="33">
        <v>611</v>
      </c>
      <c r="B13" t="s">
        <v>28</v>
      </c>
      <c r="C13" s="39" t="s">
        <v>178</v>
      </c>
      <c r="D13" t="s">
        <v>61</v>
      </c>
      <c r="E13" s="23">
        <v>5.3</v>
      </c>
      <c r="F13" s="23">
        <v>74.8</v>
      </c>
      <c r="G13" s="23">
        <v>54.6</v>
      </c>
      <c r="H13" s="23">
        <v>70.400000000000006</v>
      </c>
      <c r="I13" s="23">
        <v>48</v>
      </c>
      <c r="J13" s="23">
        <v>98.2</v>
      </c>
      <c r="K13" s="29">
        <f t="shared" si="0"/>
        <v>69.2</v>
      </c>
      <c r="L13" s="29"/>
      <c r="M13" s="29"/>
    </row>
    <row r="14" spans="1:13" ht="14.45" x14ac:dyDescent="0.3">
      <c r="A14" s="33">
        <v>612</v>
      </c>
      <c r="B14" t="s">
        <v>34</v>
      </c>
      <c r="C14" s="39" t="s">
        <v>179</v>
      </c>
      <c r="D14" t="s">
        <v>36</v>
      </c>
      <c r="E14" s="23">
        <v>5.3</v>
      </c>
      <c r="F14" s="23">
        <v>63.5</v>
      </c>
      <c r="G14" s="23">
        <v>63.4</v>
      </c>
      <c r="H14" s="23">
        <v>62.6</v>
      </c>
      <c r="I14" s="23">
        <v>62</v>
      </c>
      <c r="J14" s="23">
        <v>94</v>
      </c>
      <c r="K14" s="29">
        <f t="shared" si="0"/>
        <v>69.099999999999994</v>
      </c>
      <c r="L14" s="29"/>
      <c r="M14" s="29"/>
    </row>
    <row r="15" spans="1:13" ht="14.45" x14ac:dyDescent="0.3">
      <c r="A15" s="33">
        <v>602</v>
      </c>
      <c r="B15" t="s">
        <v>40</v>
      </c>
      <c r="C15" s="39" t="s">
        <v>180</v>
      </c>
      <c r="D15" t="s">
        <v>95</v>
      </c>
      <c r="E15" s="23">
        <v>5.0999999999999996</v>
      </c>
      <c r="F15" s="23">
        <v>73.400000000000006</v>
      </c>
      <c r="G15" s="23">
        <v>62.4</v>
      </c>
      <c r="H15" s="23">
        <v>66</v>
      </c>
      <c r="I15" s="23">
        <v>48.2</v>
      </c>
      <c r="J15" s="23">
        <v>95.1</v>
      </c>
      <c r="K15" s="29">
        <f t="shared" si="0"/>
        <v>69.02000000000001</v>
      </c>
      <c r="L15" s="29"/>
      <c r="M15" s="29"/>
    </row>
    <row r="16" spans="1:13" ht="14.45" x14ac:dyDescent="0.3">
      <c r="A16" s="33">
        <v>601</v>
      </c>
      <c r="B16" t="s">
        <v>23</v>
      </c>
      <c r="C16" s="39" t="s">
        <v>181</v>
      </c>
      <c r="D16" t="s">
        <v>116</v>
      </c>
      <c r="E16" s="23">
        <v>5</v>
      </c>
      <c r="F16" s="23">
        <v>68.7</v>
      </c>
      <c r="G16" s="23">
        <v>56.3</v>
      </c>
      <c r="H16" s="23">
        <v>69.599999999999994</v>
      </c>
      <c r="I16" s="23">
        <v>55</v>
      </c>
      <c r="J16" s="23">
        <v>93.2</v>
      </c>
      <c r="K16" s="29">
        <f t="shared" si="0"/>
        <v>68.56</v>
      </c>
      <c r="L16" s="29"/>
      <c r="M16" s="29"/>
    </row>
    <row r="17" spans="1:13" ht="14.45" x14ac:dyDescent="0.3">
      <c r="A17" s="33">
        <v>604</v>
      </c>
      <c r="B17" t="s">
        <v>34</v>
      </c>
      <c r="C17" s="39" t="s">
        <v>182</v>
      </c>
      <c r="D17" t="s">
        <v>90</v>
      </c>
      <c r="E17" s="23">
        <v>5.0999999999999996</v>
      </c>
      <c r="F17" s="23">
        <v>64.599999999999994</v>
      </c>
      <c r="G17" s="23">
        <v>58.9</v>
      </c>
      <c r="H17" s="23">
        <v>65.7</v>
      </c>
      <c r="I17" s="23">
        <v>56.5</v>
      </c>
      <c r="J17" s="23">
        <v>94.7</v>
      </c>
      <c r="K17" s="29">
        <f t="shared" si="0"/>
        <v>68.08</v>
      </c>
      <c r="L17" s="29"/>
      <c r="M17" s="29"/>
    </row>
    <row r="18" spans="1:13" ht="14.45" x14ac:dyDescent="0.3">
      <c r="A18" s="33">
        <v>618</v>
      </c>
      <c r="B18" t="s">
        <v>49</v>
      </c>
      <c r="C18" s="39" t="s">
        <v>183</v>
      </c>
      <c r="D18" t="s">
        <v>36</v>
      </c>
      <c r="E18" s="23">
        <v>5.4</v>
      </c>
      <c r="F18" s="23">
        <v>66</v>
      </c>
      <c r="G18" s="23">
        <v>64.900000000000006</v>
      </c>
      <c r="H18" s="23">
        <v>61.7</v>
      </c>
      <c r="I18" s="23">
        <v>54.8</v>
      </c>
      <c r="J18" s="23">
        <v>92.8</v>
      </c>
      <c r="K18" s="29">
        <f t="shared" si="0"/>
        <v>68.040000000000006</v>
      </c>
      <c r="L18" s="29"/>
      <c r="M18" s="29"/>
    </row>
    <row r="19" spans="1:13" ht="14.45" x14ac:dyDescent="0.3">
      <c r="A19" s="33">
        <v>615</v>
      </c>
      <c r="B19" t="s">
        <v>123</v>
      </c>
      <c r="C19" s="39" t="s">
        <v>184</v>
      </c>
      <c r="D19" t="s">
        <v>77</v>
      </c>
      <c r="E19" s="23">
        <v>5.3</v>
      </c>
      <c r="F19" s="23">
        <v>69</v>
      </c>
      <c r="G19" s="23">
        <v>58.6</v>
      </c>
      <c r="H19" s="23">
        <v>71.400000000000006</v>
      </c>
      <c r="I19" s="23">
        <v>46.4</v>
      </c>
      <c r="J19" s="23">
        <v>94.8</v>
      </c>
      <c r="K19" s="29">
        <f t="shared" si="0"/>
        <v>68.039999999999992</v>
      </c>
      <c r="L19" s="29"/>
      <c r="M19" s="29"/>
    </row>
    <row r="20" spans="1:13" ht="14.45" x14ac:dyDescent="0.3">
      <c r="A20" s="33">
        <v>619</v>
      </c>
      <c r="B20" t="s">
        <v>23</v>
      </c>
      <c r="C20" s="39" t="s">
        <v>185</v>
      </c>
      <c r="D20" t="s">
        <v>63</v>
      </c>
      <c r="E20" s="23">
        <v>5.4</v>
      </c>
      <c r="F20" s="23">
        <v>64.8</v>
      </c>
      <c r="G20" s="23">
        <v>62.6</v>
      </c>
      <c r="H20" s="23">
        <v>67.3</v>
      </c>
      <c r="I20" s="23">
        <v>46.1</v>
      </c>
      <c r="J20" s="23">
        <v>92.4</v>
      </c>
      <c r="K20" s="29">
        <f t="shared" si="0"/>
        <v>66.64</v>
      </c>
      <c r="L20" s="29"/>
      <c r="M20" s="29"/>
    </row>
    <row r="21" spans="1:13" ht="14.45" x14ac:dyDescent="0.3">
      <c r="A21" s="33">
        <v>608</v>
      </c>
      <c r="B21" t="s">
        <v>91</v>
      </c>
      <c r="C21" s="39" t="s">
        <v>186</v>
      </c>
      <c r="D21" t="s">
        <v>85</v>
      </c>
      <c r="E21" s="23">
        <v>5.2</v>
      </c>
      <c r="F21" s="23">
        <v>63.1</v>
      </c>
      <c r="G21" s="23">
        <v>63.4</v>
      </c>
      <c r="H21" s="23">
        <v>65.099999999999994</v>
      </c>
      <c r="I21" s="23">
        <v>44.8</v>
      </c>
      <c r="J21" s="23">
        <v>95.7</v>
      </c>
      <c r="K21" s="29">
        <f t="shared" si="0"/>
        <v>66.419999999999987</v>
      </c>
      <c r="L21" s="29"/>
      <c r="M21" s="29"/>
    </row>
    <row r="22" spans="1:13" ht="14.45" x14ac:dyDescent="0.3">
      <c r="A22" s="33">
        <v>625</v>
      </c>
      <c r="B22" t="s">
        <v>83</v>
      </c>
      <c r="C22" s="39" t="s">
        <v>187</v>
      </c>
      <c r="D22" t="s">
        <v>188</v>
      </c>
      <c r="E22" s="23">
        <v>5.5</v>
      </c>
      <c r="F22" s="23">
        <v>66</v>
      </c>
      <c r="G22" s="23">
        <v>56.3</v>
      </c>
      <c r="H22" s="23">
        <v>64.5</v>
      </c>
      <c r="I22" s="23">
        <v>50.4</v>
      </c>
      <c r="J22" s="23">
        <v>93</v>
      </c>
      <c r="K22" s="29">
        <f t="shared" si="0"/>
        <v>66.040000000000006</v>
      </c>
      <c r="L22" s="29"/>
      <c r="M22" s="29"/>
    </row>
    <row r="23" spans="1:13" ht="14.45" x14ac:dyDescent="0.3">
      <c r="A23" s="33">
        <v>622</v>
      </c>
      <c r="B23" t="s">
        <v>28</v>
      </c>
      <c r="C23" s="39" t="s">
        <v>189</v>
      </c>
      <c r="D23" t="s">
        <v>36</v>
      </c>
      <c r="E23" s="23">
        <v>5.5</v>
      </c>
      <c r="F23" s="23">
        <v>58.1</v>
      </c>
      <c r="G23" s="23">
        <v>52.2</v>
      </c>
      <c r="H23" s="23">
        <v>59</v>
      </c>
      <c r="I23" s="23">
        <v>55.9</v>
      </c>
      <c r="J23" s="23">
        <v>91.9</v>
      </c>
      <c r="K23" s="29">
        <f t="shared" si="0"/>
        <v>63.42</v>
      </c>
      <c r="L23" s="29"/>
      <c r="M23" s="29"/>
    </row>
    <row r="24" spans="1:13" ht="14.45" x14ac:dyDescent="0.3">
      <c r="A24" s="33">
        <v>616</v>
      </c>
      <c r="B24" t="s">
        <v>83</v>
      </c>
      <c r="C24" s="39" t="s">
        <v>190</v>
      </c>
      <c r="D24" t="s">
        <v>164</v>
      </c>
      <c r="E24" s="23">
        <v>5.3</v>
      </c>
      <c r="F24" s="23">
        <v>61.4</v>
      </c>
      <c r="G24" s="23">
        <v>56.5</v>
      </c>
      <c r="H24" s="23">
        <v>55.3</v>
      </c>
      <c r="I24" s="23">
        <v>49</v>
      </c>
      <c r="J24" s="23">
        <v>94.7</v>
      </c>
      <c r="K24" s="29">
        <f t="shared" si="0"/>
        <v>63.379999999999995</v>
      </c>
      <c r="L24" s="29"/>
      <c r="M24" s="29"/>
    </row>
    <row r="25" spans="1:13" ht="14.45" x14ac:dyDescent="0.3">
      <c r="A25" s="33">
        <v>605</v>
      </c>
      <c r="B25" t="s">
        <v>123</v>
      </c>
      <c r="C25" s="39" t="s">
        <v>191</v>
      </c>
      <c r="D25" t="s">
        <v>59</v>
      </c>
      <c r="E25" s="23">
        <v>5.0999999999999996</v>
      </c>
      <c r="F25" s="23">
        <v>71.099999999999994</v>
      </c>
      <c r="G25" s="23">
        <v>46.5</v>
      </c>
      <c r="H25" s="23">
        <v>54.9</v>
      </c>
      <c r="I25" s="23">
        <v>50.9</v>
      </c>
      <c r="J25" s="23">
        <v>91.7</v>
      </c>
      <c r="K25" s="29">
        <f t="shared" si="0"/>
        <v>63.02</v>
      </c>
      <c r="L25" s="29"/>
      <c r="M25" s="29"/>
    </row>
    <row r="26" spans="1:13" ht="14.45" x14ac:dyDescent="0.3">
      <c r="A26" s="33">
        <v>624</v>
      </c>
      <c r="B26" s="1" t="s">
        <v>83</v>
      </c>
      <c r="C26" s="40" t="s">
        <v>192</v>
      </c>
      <c r="D26" s="1" t="s">
        <v>164</v>
      </c>
      <c r="E26" s="7">
        <v>5.2</v>
      </c>
      <c r="F26" s="7">
        <v>62.1</v>
      </c>
      <c r="G26" s="7">
        <v>52.9</v>
      </c>
      <c r="H26" s="7">
        <v>66.7</v>
      </c>
      <c r="I26" s="7">
        <v>43</v>
      </c>
      <c r="J26" s="7">
        <v>85.8</v>
      </c>
      <c r="K26" s="41">
        <f t="shared" si="0"/>
        <v>62.1</v>
      </c>
      <c r="L26" s="41"/>
      <c r="M26" s="41"/>
    </row>
    <row r="27" spans="1:13" ht="14.45" x14ac:dyDescent="0.3">
      <c r="A27" s="33">
        <v>614</v>
      </c>
      <c r="B27" t="s">
        <v>105</v>
      </c>
      <c r="C27" s="39" t="s">
        <v>193</v>
      </c>
      <c r="D27" t="s">
        <v>107</v>
      </c>
      <c r="E27" s="23">
        <v>5.3</v>
      </c>
      <c r="F27" s="23">
        <v>66.5</v>
      </c>
      <c r="G27" s="23">
        <v>49.1</v>
      </c>
      <c r="H27" s="23">
        <v>55.9</v>
      </c>
      <c r="I27" s="23">
        <v>45.7</v>
      </c>
      <c r="J27" s="23">
        <v>92.9</v>
      </c>
      <c r="K27" s="29">
        <f t="shared" si="0"/>
        <v>62.02</v>
      </c>
      <c r="L27" s="29"/>
      <c r="M27" s="29"/>
    </row>
    <row r="28" spans="1:13" ht="14.45" x14ac:dyDescent="0.3">
      <c r="A28" s="33">
        <v>610</v>
      </c>
      <c r="B28" s="11" t="s">
        <v>83</v>
      </c>
      <c r="C28" s="42" t="s">
        <v>194</v>
      </c>
      <c r="D28" s="11" t="s">
        <v>66</v>
      </c>
      <c r="E28" s="14">
        <v>5.2</v>
      </c>
      <c r="F28" s="14">
        <v>62.5</v>
      </c>
      <c r="G28" s="14">
        <v>56.5</v>
      </c>
      <c r="H28" s="14">
        <v>62.4</v>
      </c>
      <c r="I28" s="14">
        <v>45.5</v>
      </c>
      <c r="J28" s="14">
        <v>82.8</v>
      </c>
      <c r="K28" s="32">
        <f t="shared" si="0"/>
        <v>61.94</v>
      </c>
      <c r="L28" s="32"/>
      <c r="M28" s="32"/>
    </row>
    <row r="29" spans="1:13" s="1" customFormat="1" ht="14.45" x14ac:dyDescent="0.3">
      <c r="A29" s="43"/>
      <c r="B29" s="43" t="s">
        <v>42</v>
      </c>
      <c r="D29" s="44"/>
      <c r="E29" s="7"/>
      <c r="F29" s="45">
        <v>8.49</v>
      </c>
      <c r="G29" s="7">
        <v>7.9</v>
      </c>
      <c r="H29" s="7">
        <v>9.17</v>
      </c>
      <c r="I29" s="7">
        <v>9.92</v>
      </c>
      <c r="J29" s="7">
        <v>8.33</v>
      </c>
      <c r="K29" s="7"/>
      <c r="L29" s="46"/>
      <c r="M29" s="46"/>
    </row>
    <row r="30" spans="1:13" s="1" customFormat="1" ht="14.45" x14ac:dyDescent="0.3">
      <c r="A30" s="43"/>
      <c r="B30" s="33" t="s">
        <v>43</v>
      </c>
      <c r="D30" s="44"/>
      <c r="E30" s="7"/>
      <c r="F30" s="7">
        <v>9.2200000000000006</v>
      </c>
      <c r="G30" s="7">
        <v>9.8699999999999992</v>
      </c>
      <c r="H30" s="7">
        <v>10.15</v>
      </c>
      <c r="I30" s="7">
        <v>14.01</v>
      </c>
      <c r="J30" s="7">
        <v>6.47</v>
      </c>
      <c r="K30" s="7"/>
      <c r="L30" s="46"/>
      <c r="M30" s="46"/>
    </row>
    <row r="31" spans="1:13" s="1" customFormat="1" ht="14.45" x14ac:dyDescent="0.3">
      <c r="A31" s="47"/>
      <c r="B31" s="47" t="s">
        <v>44</v>
      </c>
      <c r="C31" s="11"/>
      <c r="D31" s="48"/>
      <c r="E31" s="14"/>
      <c r="F31" s="14">
        <v>67.44</v>
      </c>
      <c r="G31" s="14">
        <v>58.6</v>
      </c>
      <c r="H31" s="14">
        <v>66.13</v>
      </c>
      <c r="I31" s="14">
        <v>51.74</v>
      </c>
      <c r="J31" s="14">
        <v>94.22</v>
      </c>
      <c r="K31" s="14">
        <f>AVERAGE(Table6[Avg.])</f>
        <v>67.225769230769231</v>
      </c>
      <c r="L31" s="49"/>
      <c r="M31" s="49"/>
    </row>
  </sheetData>
  <mergeCells count="1">
    <mergeCell ref="B1:M1"/>
  </mergeCells>
  <pageMargins left="0.7" right="0.7" top="0.75" bottom="0.75" header="0.3" footer="0.3"/>
  <pageSetup scale="95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ySplit="2" topLeftCell="A3" activePane="bottomLeft" state="frozen"/>
      <selection activeCell="C27" sqref="C27"/>
      <selection pane="bottomLeft" activeCell="A3" sqref="A3:M3"/>
    </sheetView>
  </sheetViews>
  <sheetFormatPr defaultRowHeight="15" x14ac:dyDescent="0.25"/>
  <cols>
    <col min="1" max="1" width="7.42578125" style="33" customWidth="1"/>
    <col min="2" max="2" width="16" style="39" bestFit="1" customWidth="1"/>
    <col min="3" max="3" width="12.42578125" style="39" bestFit="1" customWidth="1"/>
    <col min="4" max="4" width="12.7109375" style="23" bestFit="1" customWidth="1"/>
    <col min="5" max="5" width="10.85546875" style="23" customWidth="1"/>
    <col min="6" max="11" width="8.5703125" style="23" customWidth="1"/>
    <col min="12" max="13" width="7.28515625" style="51" customWidth="1"/>
    <col min="14" max="14" width="6" customWidth="1"/>
  </cols>
  <sheetData>
    <row r="1" spans="1:13" ht="14.45" x14ac:dyDescent="0.3">
      <c r="B1" s="131" t="s">
        <v>216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38" customFormat="1" ht="31.5" customHeight="1" x14ac:dyDescent="0.3">
      <c r="A2" s="52" t="s">
        <v>1</v>
      </c>
      <c r="B2" s="26" t="s">
        <v>2</v>
      </c>
      <c r="C2" s="26" t="s">
        <v>3</v>
      </c>
      <c r="D2" s="26" t="s">
        <v>4</v>
      </c>
      <c r="E2" s="27" t="s">
        <v>5</v>
      </c>
      <c r="F2" s="27" t="s">
        <v>45</v>
      </c>
      <c r="G2" s="27" t="s">
        <v>46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</row>
    <row r="3" spans="1:13" ht="14.45" x14ac:dyDescent="0.3">
      <c r="A3" s="111">
        <v>630</v>
      </c>
      <c r="B3" s="112" t="s">
        <v>16</v>
      </c>
      <c r="C3" s="113" t="s">
        <v>198</v>
      </c>
      <c r="D3" s="114" t="s">
        <v>36</v>
      </c>
      <c r="E3" s="115">
        <v>5.6</v>
      </c>
      <c r="F3" s="109">
        <v>61.7</v>
      </c>
      <c r="G3" s="109">
        <v>62.7</v>
      </c>
      <c r="H3" s="109">
        <v>71.900000000000006</v>
      </c>
      <c r="I3" s="109">
        <v>54.8</v>
      </c>
      <c r="J3" s="109">
        <v>94.4</v>
      </c>
      <c r="K3" s="116">
        <f>AVERAGE(Table9[[#This Row],[Black-stone]:[Warsaw]])</f>
        <v>69.099999999999994</v>
      </c>
      <c r="L3" s="116"/>
      <c r="M3" s="116"/>
    </row>
    <row r="4" spans="1:13" ht="14.45" x14ac:dyDescent="0.3">
      <c r="A4" s="53">
        <v>634</v>
      </c>
      <c r="B4" s="39" t="s">
        <v>21</v>
      </c>
      <c r="C4" s="68" t="s">
        <v>199</v>
      </c>
      <c r="D4" s="65" t="s">
        <v>111</v>
      </c>
      <c r="E4" s="66">
        <v>5.8</v>
      </c>
      <c r="F4" s="23">
        <v>67</v>
      </c>
      <c r="G4" s="23">
        <v>65.400000000000006</v>
      </c>
      <c r="H4" s="23">
        <v>56.2</v>
      </c>
      <c r="I4" s="23">
        <v>54.7</v>
      </c>
      <c r="J4" s="23">
        <v>100</v>
      </c>
      <c r="K4" s="29">
        <f>AVERAGE(Table9[[#This Row],[Black-stone]:[Warsaw]])</f>
        <v>68.66</v>
      </c>
      <c r="L4" s="29"/>
      <c r="M4" s="29"/>
    </row>
    <row r="5" spans="1:13" ht="14.45" x14ac:dyDescent="0.3">
      <c r="A5" s="53">
        <v>639</v>
      </c>
      <c r="B5" s="39" t="s">
        <v>123</v>
      </c>
      <c r="C5" s="69" t="s">
        <v>200</v>
      </c>
      <c r="D5" s="64" t="s">
        <v>201</v>
      </c>
      <c r="E5" s="66">
        <v>6.5</v>
      </c>
      <c r="F5" s="23">
        <v>60.7</v>
      </c>
      <c r="G5" s="23">
        <v>68</v>
      </c>
      <c r="H5" s="23">
        <v>60.8</v>
      </c>
      <c r="I5" s="23">
        <v>56.4</v>
      </c>
      <c r="J5" s="23">
        <v>96</v>
      </c>
      <c r="K5" s="29">
        <f>AVERAGE(Table9[[#This Row],[Black-stone]:[Warsaw]])</f>
        <v>68.38</v>
      </c>
      <c r="L5" s="29"/>
      <c r="M5" s="29"/>
    </row>
    <row r="6" spans="1:13" ht="14.45" x14ac:dyDescent="0.3">
      <c r="A6" s="53">
        <v>632</v>
      </c>
      <c r="B6" s="39" t="s">
        <v>23</v>
      </c>
      <c r="C6" s="69" t="s">
        <v>202</v>
      </c>
      <c r="D6" s="65" t="s">
        <v>114</v>
      </c>
      <c r="E6" s="66">
        <v>5.7</v>
      </c>
      <c r="F6" s="23">
        <v>60.9</v>
      </c>
      <c r="G6" s="23">
        <v>65.8</v>
      </c>
      <c r="H6" s="23">
        <v>64.3</v>
      </c>
      <c r="I6" s="23">
        <v>53.5</v>
      </c>
      <c r="J6" s="23">
        <v>95.7</v>
      </c>
      <c r="K6" s="29">
        <f>AVERAGE(Table9[[#This Row],[Black-stone]:[Warsaw]])</f>
        <v>68.039999999999992</v>
      </c>
      <c r="L6" s="29"/>
      <c r="M6" s="29"/>
    </row>
    <row r="7" spans="1:13" ht="14.45" x14ac:dyDescent="0.3">
      <c r="A7" s="53">
        <v>626</v>
      </c>
      <c r="B7" s="39" t="s">
        <v>28</v>
      </c>
      <c r="C7" s="69" t="s">
        <v>174</v>
      </c>
      <c r="D7" s="64" t="s">
        <v>36</v>
      </c>
      <c r="E7" s="66">
        <v>5.6</v>
      </c>
      <c r="F7" s="23">
        <v>60.1</v>
      </c>
      <c r="G7" s="23">
        <v>67.7</v>
      </c>
      <c r="H7" s="23">
        <v>59</v>
      </c>
      <c r="I7" s="23">
        <v>61.7</v>
      </c>
      <c r="J7" s="23">
        <v>89.1</v>
      </c>
      <c r="K7" s="29">
        <f>AVERAGE(Table9[[#This Row],[Black-stone]:[Warsaw]])</f>
        <v>67.52000000000001</v>
      </c>
      <c r="L7" s="29"/>
      <c r="M7" s="29"/>
    </row>
    <row r="8" spans="1:13" ht="14.45" x14ac:dyDescent="0.3">
      <c r="A8" s="53">
        <v>628</v>
      </c>
      <c r="B8" s="39" t="s">
        <v>23</v>
      </c>
      <c r="C8" s="68" t="s">
        <v>203</v>
      </c>
      <c r="D8" s="65" t="s">
        <v>36</v>
      </c>
      <c r="E8" s="66">
        <v>5.6</v>
      </c>
      <c r="F8" s="23">
        <v>65.599999999999994</v>
      </c>
      <c r="G8" s="23">
        <v>51.2</v>
      </c>
      <c r="H8" s="23">
        <v>70.7</v>
      </c>
      <c r="I8" s="23">
        <v>54.2</v>
      </c>
      <c r="J8" s="23">
        <v>95.8</v>
      </c>
      <c r="K8" s="29">
        <f>AVERAGE(Table9[[#This Row],[Black-stone]:[Warsaw]])</f>
        <v>67.5</v>
      </c>
      <c r="L8" s="29"/>
      <c r="M8" s="29"/>
    </row>
    <row r="9" spans="1:13" ht="14.45" x14ac:dyDescent="0.3">
      <c r="A9" s="53">
        <v>638</v>
      </c>
      <c r="B9" s="39" t="s">
        <v>123</v>
      </c>
      <c r="C9" s="68" t="s">
        <v>204</v>
      </c>
      <c r="D9" s="64" t="s">
        <v>201</v>
      </c>
      <c r="E9" s="66">
        <v>6</v>
      </c>
      <c r="F9" s="23">
        <v>66.5</v>
      </c>
      <c r="G9" s="23">
        <v>58.7</v>
      </c>
      <c r="H9" s="23">
        <v>65.900000000000006</v>
      </c>
      <c r="I9" s="23">
        <v>55.2</v>
      </c>
      <c r="J9" s="23">
        <v>89.5</v>
      </c>
      <c r="K9" s="29">
        <f>AVERAGE(Table9[[#This Row],[Black-stone]:[Warsaw]])</f>
        <v>67.16</v>
      </c>
      <c r="L9" s="29"/>
      <c r="M9" s="29"/>
    </row>
    <row r="10" spans="1:13" ht="14.45" x14ac:dyDescent="0.3">
      <c r="A10" s="53">
        <v>631</v>
      </c>
      <c r="B10" s="39" t="s">
        <v>28</v>
      </c>
      <c r="C10" s="68" t="s">
        <v>205</v>
      </c>
      <c r="D10" s="65" t="s">
        <v>61</v>
      </c>
      <c r="E10" s="66">
        <v>5.7</v>
      </c>
      <c r="F10" s="23">
        <v>62.5</v>
      </c>
      <c r="G10" s="23">
        <v>56.7</v>
      </c>
      <c r="H10" s="23">
        <v>59.7</v>
      </c>
      <c r="I10" s="23">
        <v>64.599999999999994</v>
      </c>
      <c r="J10" s="23">
        <v>91.9</v>
      </c>
      <c r="K10" s="29">
        <f>AVERAGE(Table9[[#This Row],[Black-stone]:[Warsaw]])</f>
        <v>67.08</v>
      </c>
      <c r="L10" s="29"/>
      <c r="M10" s="29"/>
    </row>
    <row r="11" spans="1:13" ht="14.45" x14ac:dyDescent="0.3">
      <c r="A11" s="53">
        <v>633</v>
      </c>
      <c r="B11" s="39" t="s">
        <v>25</v>
      </c>
      <c r="C11" s="69" t="s">
        <v>206</v>
      </c>
      <c r="D11" s="64" t="s">
        <v>197</v>
      </c>
      <c r="E11" s="66">
        <v>5.8</v>
      </c>
      <c r="F11" s="23">
        <v>62.4</v>
      </c>
      <c r="G11" s="23">
        <v>62.1</v>
      </c>
      <c r="H11" s="23">
        <v>60.9</v>
      </c>
      <c r="I11" s="23">
        <v>51.9</v>
      </c>
      <c r="J11" s="23">
        <v>92.9</v>
      </c>
      <c r="K11" s="29">
        <f>AVERAGE(Table9[[#This Row],[Black-stone]:[Warsaw]])</f>
        <v>66.040000000000006</v>
      </c>
      <c r="L11" s="29"/>
      <c r="M11" s="29"/>
    </row>
    <row r="12" spans="1:13" ht="14.45" x14ac:dyDescent="0.3">
      <c r="A12" s="53">
        <v>629</v>
      </c>
      <c r="B12" s="39" t="s">
        <v>34</v>
      </c>
      <c r="C12" s="68" t="s">
        <v>208</v>
      </c>
      <c r="D12" s="64" t="s">
        <v>36</v>
      </c>
      <c r="E12" s="66">
        <v>5.6</v>
      </c>
      <c r="F12" s="23">
        <v>62.6</v>
      </c>
      <c r="G12" s="23">
        <v>56.2</v>
      </c>
      <c r="H12" s="23">
        <v>56.8</v>
      </c>
      <c r="I12" s="23">
        <v>57.3</v>
      </c>
      <c r="J12" s="23">
        <v>87.3</v>
      </c>
      <c r="K12" s="29">
        <f>AVERAGE(Table9[[#This Row],[Black-stone]:[Warsaw]])</f>
        <v>64.040000000000006</v>
      </c>
      <c r="L12" s="29"/>
      <c r="M12" s="29"/>
    </row>
    <row r="13" spans="1:13" ht="14.45" x14ac:dyDescent="0.3">
      <c r="A13" s="53">
        <v>635</v>
      </c>
      <c r="B13" s="39" t="s">
        <v>40</v>
      </c>
      <c r="C13" s="68" t="s">
        <v>207</v>
      </c>
      <c r="D13" s="65" t="s">
        <v>36</v>
      </c>
      <c r="E13" s="66">
        <v>5.8</v>
      </c>
      <c r="F13" s="7">
        <v>60.949999999999996</v>
      </c>
      <c r="G13" s="7">
        <v>63.150000000000006</v>
      </c>
      <c r="H13" s="7">
        <v>55.5</v>
      </c>
      <c r="I13" s="7">
        <v>54.400000000000006</v>
      </c>
      <c r="J13" s="7">
        <v>86.199999999999989</v>
      </c>
      <c r="K13" s="29">
        <f>AVERAGE(Table9[[#This Row],[Black-stone]:[Warsaw]])</f>
        <v>64.039999999999992</v>
      </c>
      <c r="L13" s="29"/>
      <c r="M13" s="29"/>
    </row>
    <row r="14" spans="1:13" ht="14.45" x14ac:dyDescent="0.3">
      <c r="A14" s="53">
        <v>637</v>
      </c>
      <c r="B14" s="39" t="s">
        <v>83</v>
      </c>
      <c r="C14" s="68" t="s">
        <v>209</v>
      </c>
      <c r="D14" s="65" t="s">
        <v>66</v>
      </c>
      <c r="E14" s="66">
        <v>5.8</v>
      </c>
      <c r="F14" s="7">
        <v>58.8</v>
      </c>
      <c r="G14" s="23">
        <v>57</v>
      </c>
      <c r="H14" s="23">
        <v>56.8</v>
      </c>
      <c r="I14" s="23">
        <v>45.7</v>
      </c>
      <c r="J14" s="23">
        <v>99.9</v>
      </c>
      <c r="K14" s="29">
        <f>AVERAGE(Table9[[#This Row],[Black-stone]:[Warsaw]])</f>
        <v>63.640000000000008</v>
      </c>
      <c r="L14" s="29"/>
      <c r="M14" s="29"/>
    </row>
    <row r="15" spans="1:13" ht="14.45" x14ac:dyDescent="0.3">
      <c r="A15" s="53">
        <v>640</v>
      </c>
      <c r="B15" s="39" t="s">
        <v>16</v>
      </c>
      <c r="C15" s="68" t="s">
        <v>210</v>
      </c>
      <c r="D15" s="64" t="s">
        <v>85</v>
      </c>
      <c r="E15" s="66">
        <v>5.6</v>
      </c>
      <c r="F15" s="23">
        <v>58</v>
      </c>
      <c r="G15" s="23">
        <v>58.7</v>
      </c>
      <c r="H15" s="23">
        <v>57.85</v>
      </c>
      <c r="I15" s="23">
        <v>51.65</v>
      </c>
      <c r="J15" s="23">
        <v>88.35</v>
      </c>
      <c r="K15" s="29">
        <f>AVERAGE(Table9[[#This Row],[Black-stone]:[Warsaw]])</f>
        <v>62.910000000000004</v>
      </c>
      <c r="L15" s="29"/>
      <c r="M15" s="29"/>
    </row>
    <row r="16" spans="1:13" ht="14.45" x14ac:dyDescent="0.3">
      <c r="A16" s="53">
        <v>627</v>
      </c>
      <c r="B16" s="39" t="s">
        <v>21</v>
      </c>
      <c r="C16" s="69" t="s">
        <v>211</v>
      </c>
      <c r="D16" s="65" t="s">
        <v>36</v>
      </c>
      <c r="E16" s="66">
        <v>5.6</v>
      </c>
      <c r="F16" s="23">
        <v>52.1</v>
      </c>
      <c r="G16" s="23">
        <v>56.3</v>
      </c>
      <c r="H16" s="23">
        <v>59.1</v>
      </c>
      <c r="I16" s="23">
        <v>52</v>
      </c>
      <c r="J16" s="23">
        <v>87.3</v>
      </c>
      <c r="K16" s="29">
        <f>AVERAGE(Table9[[#This Row],[Black-stone]:[Warsaw]])</f>
        <v>61.36</v>
      </c>
      <c r="L16" s="29"/>
      <c r="M16" s="29"/>
    </row>
    <row r="17" spans="1:13" ht="14.45" x14ac:dyDescent="0.3">
      <c r="A17" s="53">
        <v>636</v>
      </c>
      <c r="B17" s="39" t="s">
        <v>123</v>
      </c>
      <c r="C17" s="69" t="s">
        <v>212</v>
      </c>
      <c r="D17" s="64" t="s">
        <v>59</v>
      </c>
      <c r="E17" s="66">
        <v>4.5999999999999996</v>
      </c>
      <c r="F17" s="14">
        <v>63.7</v>
      </c>
      <c r="G17" s="23">
        <v>43.1</v>
      </c>
      <c r="H17" s="23">
        <v>56.6</v>
      </c>
      <c r="I17" s="23">
        <v>37.9</v>
      </c>
      <c r="J17" s="23">
        <v>93.9</v>
      </c>
      <c r="K17" s="29">
        <f>AVERAGE(Table9[[#This Row],[Black-stone]:[Warsaw]])</f>
        <v>59.040000000000006</v>
      </c>
      <c r="L17" s="29"/>
      <c r="M17" s="29"/>
    </row>
    <row r="18" spans="1:13" ht="14.45" x14ac:dyDescent="0.3">
      <c r="B18" s="54" t="s">
        <v>42</v>
      </c>
      <c r="C18" s="54"/>
      <c r="D18" s="22"/>
      <c r="E18" s="22"/>
      <c r="F18" s="51">
        <v>7.92</v>
      </c>
      <c r="G18" s="22">
        <v>9.32</v>
      </c>
      <c r="H18" s="22">
        <v>8.1199999999999992</v>
      </c>
      <c r="I18" s="22">
        <v>9.24</v>
      </c>
      <c r="J18" s="22">
        <v>6.73</v>
      </c>
      <c r="K18" s="22"/>
      <c r="L18" s="67"/>
      <c r="M18" s="67"/>
    </row>
    <row r="19" spans="1:13" ht="14.45" x14ac:dyDescent="0.3">
      <c r="B19" s="39" t="s">
        <v>43</v>
      </c>
      <c r="F19" s="51">
        <v>9.33</v>
      </c>
      <c r="G19" s="23">
        <v>11.29</v>
      </c>
      <c r="H19" s="23">
        <v>9.73</v>
      </c>
      <c r="I19" s="23">
        <v>12.52</v>
      </c>
      <c r="J19" s="23">
        <v>5.29</v>
      </c>
    </row>
    <row r="20" spans="1:13" ht="14.45" x14ac:dyDescent="0.3">
      <c r="B20" s="42" t="s">
        <v>44</v>
      </c>
      <c r="C20" s="42"/>
      <c r="D20" s="14"/>
      <c r="E20" s="14"/>
      <c r="F20" s="49">
        <v>61.33</v>
      </c>
      <c r="G20" s="14">
        <v>59.69</v>
      </c>
      <c r="H20" s="14">
        <v>60.32</v>
      </c>
      <c r="I20" s="14">
        <v>53.12</v>
      </c>
      <c r="J20" s="14">
        <v>91.92</v>
      </c>
      <c r="K20" s="14">
        <f>AVERAGE(Table9[Avg.])</f>
        <v>65.633999999999986</v>
      </c>
      <c r="L20" s="49"/>
      <c r="M20" s="49"/>
    </row>
  </sheetData>
  <mergeCells count="1">
    <mergeCell ref="B1:M1"/>
  </mergeCells>
  <pageMargins left="0.7" right="0.7" top="0.75" bottom="0.75" header="0.3" footer="0.3"/>
  <pageSetup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pane ySplit="2" topLeftCell="A3" activePane="bottomLeft" state="frozen"/>
      <selection activeCell="C27" sqref="C27"/>
      <selection pane="bottomLeft" activeCell="F32" sqref="F32"/>
    </sheetView>
  </sheetViews>
  <sheetFormatPr defaultColWidth="8.7109375" defaultRowHeight="15" x14ac:dyDescent="0.25"/>
  <cols>
    <col min="1" max="1" width="5" style="81" bestFit="1" customWidth="1"/>
    <col min="2" max="2" width="17.42578125" style="95" bestFit="1" customWidth="1"/>
    <col min="3" max="3" width="14.85546875" style="95" bestFit="1" customWidth="1"/>
    <col min="4" max="4" width="14.42578125" style="95" bestFit="1" customWidth="1"/>
    <col min="5" max="5" width="10.85546875" style="96" customWidth="1"/>
    <col min="6" max="6" width="8.28515625" style="96" customWidth="1"/>
    <col min="7" max="7" width="9.28515625" style="96" customWidth="1"/>
    <col min="8" max="8" width="9.42578125" style="96" customWidth="1"/>
    <col min="9" max="9" width="9.85546875" style="96" customWidth="1"/>
    <col min="10" max="10" width="8.5703125" style="96" customWidth="1"/>
    <col min="11" max="11" width="7" style="96" customWidth="1"/>
    <col min="12" max="13" width="13.42578125" style="96" bestFit="1" customWidth="1"/>
    <col min="14" max="16384" width="8.7109375" style="81"/>
  </cols>
  <sheetData>
    <row r="1" spans="1:15" ht="14.45" customHeight="1" x14ac:dyDescent="0.3">
      <c r="B1" s="132" t="s">
        <v>232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5" s="84" customFormat="1" ht="33.75" customHeight="1" x14ac:dyDescent="0.3">
      <c r="A2" s="97" t="s">
        <v>1</v>
      </c>
      <c r="B2" s="82" t="s">
        <v>2</v>
      </c>
      <c r="C2" s="82" t="s">
        <v>3</v>
      </c>
      <c r="D2" s="82" t="s">
        <v>4</v>
      </c>
      <c r="E2" s="83" t="s">
        <v>5</v>
      </c>
      <c r="F2" s="83" t="s">
        <v>45</v>
      </c>
      <c r="G2" s="83" t="s">
        <v>46</v>
      </c>
      <c r="H2" s="83" t="s">
        <v>7</v>
      </c>
      <c r="I2" s="83" t="s">
        <v>8</v>
      </c>
      <c r="J2" s="83" t="s">
        <v>9</v>
      </c>
      <c r="K2" s="83" t="s">
        <v>10</v>
      </c>
      <c r="L2" s="83" t="s">
        <v>11</v>
      </c>
      <c r="M2" s="83" t="s">
        <v>12</v>
      </c>
      <c r="O2" s="84" t="s">
        <v>251</v>
      </c>
    </row>
    <row r="3" spans="1:15" ht="14.45" x14ac:dyDescent="0.3">
      <c r="A3" s="99">
        <v>427</v>
      </c>
      <c r="B3" s="100" t="s">
        <v>16</v>
      </c>
      <c r="C3" s="101" t="s">
        <v>78</v>
      </c>
      <c r="D3" s="100" t="s">
        <v>59</v>
      </c>
      <c r="E3" s="102">
        <v>4.5</v>
      </c>
      <c r="F3" s="103">
        <v>71.2</v>
      </c>
      <c r="G3" s="104">
        <v>66.099999999999994</v>
      </c>
      <c r="H3" s="105">
        <v>77.2</v>
      </c>
      <c r="I3" s="104">
        <v>60.7</v>
      </c>
      <c r="J3" s="104"/>
      <c r="K3" s="104">
        <f>AVERAGE(Table38127[[#This Row],[Black-stone]:[Suffolk]])</f>
        <v>68.8</v>
      </c>
      <c r="L3" s="104"/>
      <c r="M3" s="104"/>
      <c r="O3" s="86">
        <f>STDEV(Table38127[[#This Row],[Black-stone]:[Warsaw]])</f>
        <v>7.0526590730021832</v>
      </c>
    </row>
    <row r="4" spans="1:15" ht="14.45" x14ac:dyDescent="0.3">
      <c r="A4" s="99">
        <v>452</v>
      </c>
      <c r="B4" s="100" t="s">
        <v>16</v>
      </c>
      <c r="C4" s="101" t="s">
        <v>74</v>
      </c>
      <c r="D4" s="100" t="s">
        <v>120</v>
      </c>
      <c r="E4" s="102">
        <v>4.5999999999999996</v>
      </c>
      <c r="F4" s="103">
        <v>75.2</v>
      </c>
      <c r="G4" s="104">
        <v>66.3</v>
      </c>
      <c r="H4" s="105">
        <v>74</v>
      </c>
      <c r="I4" s="104">
        <v>57.1</v>
      </c>
      <c r="J4" s="104"/>
      <c r="K4" s="104">
        <f>AVERAGE(Table38127[[#This Row],[Black-stone]:[Suffolk]])</f>
        <v>68.150000000000006</v>
      </c>
      <c r="L4" s="104"/>
      <c r="M4" s="104"/>
      <c r="O4" s="86">
        <f>STDEV(Table38127[[#This Row],[Black-stone]:[Warsaw]])</f>
        <v>8.3556368199357305</v>
      </c>
    </row>
    <row r="5" spans="1:15" ht="14.45" x14ac:dyDescent="0.3">
      <c r="A5" s="98">
        <v>433</v>
      </c>
      <c r="B5" s="87" t="s">
        <v>21</v>
      </c>
      <c r="C5" s="88" t="s">
        <v>48</v>
      </c>
      <c r="D5" s="87" t="s">
        <v>18</v>
      </c>
      <c r="E5" s="89">
        <v>4.5999999999999996</v>
      </c>
      <c r="F5" s="90">
        <v>76</v>
      </c>
      <c r="G5" s="85">
        <v>62.2</v>
      </c>
      <c r="H5" s="91">
        <v>78.7</v>
      </c>
      <c r="I5" s="85">
        <v>55.4</v>
      </c>
      <c r="J5" s="85"/>
      <c r="K5" s="85">
        <f>AVERAGE(Table38127[[#This Row],[Black-stone]:[Suffolk]])</f>
        <v>68.074999999999989</v>
      </c>
      <c r="L5" s="85"/>
      <c r="M5" s="85"/>
      <c r="O5" s="86">
        <f>STDEV(Table38127[[#This Row],[Black-stone]:[Warsaw]])</f>
        <v>11.118565554962677</v>
      </c>
    </row>
    <row r="6" spans="1:15" ht="14.45" x14ac:dyDescent="0.3">
      <c r="A6" s="98">
        <v>447</v>
      </c>
      <c r="B6" s="87" t="s">
        <v>75</v>
      </c>
      <c r="C6" s="88" t="s">
        <v>230</v>
      </c>
      <c r="D6" s="87" t="s">
        <v>36</v>
      </c>
      <c r="E6" s="89">
        <v>4.5999999999999996</v>
      </c>
      <c r="F6" s="90">
        <v>69</v>
      </c>
      <c r="G6" s="85">
        <v>64.400000000000006</v>
      </c>
      <c r="H6" s="91">
        <v>82.5</v>
      </c>
      <c r="I6" s="85">
        <v>56.1</v>
      </c>
      <c r="J6" s="85"/>
      <c r="K6" s="85">
        <f>AVERAGE(Table38127[[#This Row],[Black-stone]:[Suffolk]])</f>
        <v>68</v>
      </c>
      <c r="L6" s="85"/>
      <c r="M6" s="85"/>
      <c r="O6" s="86">
        <f>STDEV(Table38127[[#This Row],[Black-stone]:[Warsaw]])</f>
        <v>11.042644610780513</v>
      </c>
    </row>
    <row r="7" spans="1:15" ht="14.45" x14ac:dyDescent="0.3">
      <c r="A7" s="99">
        <v>439</v>
      </c>
      <c r="B7" s="100" t="s">
        <v>16</v>
      </c>
      <c r="C7" s="101" t="s">
        <v>57</v>
      </c>
      <c r="D7" s="100" t="s">
        <v>18</v>
      </c>
      <c r="E7" s="102">
        <v>4.5999999999999996</v>
      </c>
      <c r="F7" s="103">
        <v>72.7</v>
      </c>
      <c r="G7" s="104">
        <v>70.099999999999994</v>
      </c>
      <c r="H7" s="105">
        <v>75.2</v>
      </c>
      <c r="I7" s="104">
        <v>53.1</v>
      </c>
      <c r="J7" s="104"/>
      <c r="K7" s="104">
        <f>AVERAGE(Table38127[[#This Row],[Black-stone]:[Suffolk]])</f>
        <v>67.775000000000006</v>
      </c>
      <c r="L7" s="104"/>
      <c r="M7" s="104"/>
      <c r="O7" s="86">
        <f>STDEV(Table38127[[#This Row],[Black-stone]:[Warsaw]])</f>
        <v>10.00245803123744</v>
      </c>
    </row>
    <row r="8" spans="1:15" ht="14.45" x14ac:dyDescent="0.3">
      <c r="A8" s="98">
        <v>430</v>
      </c>
      <c r="B8" s="87" t="s">
        <v>28</v>
      </c>
      <c r="C8" s="88" t="s">
        <v>60</v>
      </c>
      <c r="D8" s="87" t="s">
        <v>61</v>
      </c>
      <c r="E8" s="89">
        <v>4.5999999999999996</v>
      </c>
      <c r="F8" s="90">
        <v>69.5</v>
      </c>
      <c r="G8" s="85">
        <v>73.3</v>
      </c>
      <c r="H8" s="91">
        <v>71.3</v>
      </c>
      <c r="I8" s="85">
        <v>56.9</v>
      </c>
      <c r="J8" s="85"/>
      <c r="K8" s="85">
        <f>AVERAGE(Table38127[[#This Row],[Black-stone]:[Suffolk]])</f>
        <v>67.75</v>
      </c>
      <c r="L8" s="85"/>
      <c r="M8" s="85"/>
      <c r="O8" s="86">
        <f>STDEV(Table38127[[#This Row],[Black-stone]:[Warsaw]])</f>
        <v>7.3979726952726708</v>
      </c>
    </row>
    <row r="9" spans="1:15" ht="14.45" x14ac:dyDescent="0.3">
      <c r="A9" s="98">
        <v>434</v>
      </c>
      <c r="B9" s="87" t="s">
        <v>49</v>
      </c>
      <c r="C9" s="88" t="s">
        <v>224</v>
      </c>
      <c r="D9" s="87" t="s">
        <v>36</v>
      </c>
      <c r="E9" s="89">
        <v>4.5999999999999996</v>
      </c>
      <c r="F9" s="90">
        <v>78.5</v>
      </c>
      <c r="G9" s="85">
        <v>64.599999999999994</v>
      </c>
      <c r="H9" s="91">
        <v>79.5</v>
      </c>
      <c r="I9" s="85">
        <v>46.8</v>
      </c>
      <c r="J9" s="85"/>
      <c r="K9" s="85">
        <f>AVERAGE(Table38127[[#This Row],[Black-stone]:[Suffolk]])</f>
        <v>67.349999999999994</v>
      </c>
      <c r="L9" s="85"/>
      <c r="M9" s="85"/>
      <c r="O9" s="86">
        <f>STDEV(Table38127[[#This Row],[Black-stone]:[Warsaw]])</f>
        <v>15.29498828592779</v>
      </c>
    </row>
    <row r="10" spans="1:15" ht="14.45" x14ac:dyDescent="0.3">
      <c r="A10" s="98">
        <v>422</v>
      </c>
      <c r="B10" s="87" t="s">
        <v>49</v>
      </c>
      <c r="C10" s="88" t="s">
        <v>223</v>
      </c>
      <c r="D10" s="87" t="s">
        <v>30</v>
      </c>
      <c r="E10" s="89">
        <v>4.5</v>
      </c>
      <c r="F10" s="90">
        <v>76.599999999999994</v>
      </c>
      <c r="G10" s="85">
        <v>65.8</v>
      </c>
      <c r="H10" s="91">
        <v>74.099999999999994</v>
      </c>
      <c r="I10" s="85">
        <v>49</v>
      </c>
      <c r="J10" s="85"/>
      <c r="K10" s="85">
        <f>AVERAGE(Table38127[[#This Row],[Black-stone]:[Suffolk]])</f>
        <v>66.375</v>
      </c>
      <c r="L10" s="85"/>
      <c r="M10" s="85"/>
      <c r="O10" s="86">
        <f>STDEV(Table38127[[#This Row],[Black-stone]:[Warsaw]])</f>
        <v>12.469262207524528</v>
      </c>
    </row>
    <row r="11" spans="1:15" ht="14.45" hidden="1" x14ac:dyDescent="0.3">
      <c r="A11" s="98">
        <v>415</v>
      </c>
      <c r="B11" s="87" t="s">
        <v>16</v>
      </c>
      <c r="C11" s="88" t="s">
        <v>108</v>
      </c>
      <c r="D11" s="87" t="s">
        <v>59</v>
      </c>
      <c r="E11" s="89">
        <v>4.3</v>
      </c>
      <c r="F11" s="90">
        <v>50.1</v>
      </c>
      <c r="G11" s="85">
        <v>61.4</v>
      </c>
      <c r="H11" s="91">
        <v>64.8</v>
      </c>
      <c r="I11" s="85">
        <v>30.6</v>
      </c>
      <c r="J11" s="85"/>
      <c r="K11" s="85">
        <f>AVERAGE(Table38127[[#This Row],[Black-stone]:[Suffolk]])</f>
        <v>51.725000000000001</v>
      </c>
      <c r="L11" s="85"/>
      <c r="M11" s="85"/>
      <c r="O11" s="86">
        <f>STDEV(Table38127[[#This Row],[Black-stone]:[Warsaw]])</f>
        <v>15.421494739486189</v>
      </c>
    </row>
    <row r="12" spans="1:15" ht="14.45" x14ac:dyDescent="0.3">
      <c r="A12" s="98">
        <v>435</v>
      </c>
      <c r="B12" s="87" t="s">
        <v>23</v>
      </c>
      <c r="C12" s="88" t="s">
        <v>62</v>
      </c>
      <c r="D12" s="87" t="s">
        <v>63</v>
      </c>
      <c r="E12" s="89">
        <v>4.5999999999999996</v>
      </c>
      <c r="F12" s="90">
        <v>71.7</v>
      </c>
      <c r="G12" s="85">
        <v>68.099999999999994</v>
      </c>
      <c r="H12" s="91">
        <v>75</v>
      </c>
      <c r="I12" s="85">
        <v>50</v>
      </c>
      <c r="J12" s="85"/>
      <c r="K12" s="85">
        <f>AVERAGE(Table38127[[#This Row],[Black-stone]:[Suffolk]])</f>
        <v>66.2</v>
      </c>
      <c r="L12" s="85"/>
      <c r="M12" s="85"/>
      <c r="O12" s="86">
        <f>STDEV(Table38127[[#This Row],[Black-stone]:[Warsaw]])</f>
        <v>11.161541112229946</v>
      </c>
    </row>
    <row r="13" spans="1:15" ht="14.45" hidden="1" x14ac:dyDescent="0.3">
      <c r="A13" s="98">
        <v>417</v>
      </c>
      <c r="B13" s="87" t="s">
        <v>23</v>
      </c>
      <c r="C13" s="88" t="s">
        <v>69</v>
      </c>
      <c r="D13" s="87" t="s">
        <v>36</v>
      </c>
      <c r="E13" s="89">
        <v>4.4000000000000004</v>
      </c>
      <c r="F13" s="90">
        <v>70.7</v>
      </c>
      <c r="G13" s="85">
        <v>63.4</v>
      </c>
      <c r="H13" s="91">
        <v>72</v>
      </c>
      <c r="I13" s="85">
        <v>44.8</v>
      </c>
      <c r="J13" s="85"/>
      <c r="K13" s="85">
        <f>AVERAGE(Table38127[[#This Row],[Black-stone]:[Suffolk]])</f>
        <v>62.724999999999994</v>
      </c>
      <c r="L13" s="85"/>
      <c r="M13" s="85"/>
      <c r="O13" s="86">
        <f>STDEV(Table38127[[#This Row],[Black-stone]:[Warsaw]])</f>
        <v>12.535117337570778</v>
      </c>
    </row>
    <row r="14" spans="1:15" ht="14.45" x14ac:dyDescent="0.3">
      <c r="A14" s="99">
        <v>408</v>
      </c>
      <c r="B14" s="100" t="s">
        <v>16</v>
      </c>
      <c r="C14" s="101" t="s">
        <v>79</v>
      </c>
      <c r="D14" s="100" t="s">
        <v>59</v>
      </c>
      <c r="E14" s="102">
        <v>4.2</v>
      </c>
      <c r="F14" s="103">
        <v>59.1</v>
      </c>
      <c r="G14" s="104">
        <v>66.2</v>
      </c>
      <c r="H14" s="105">
        <v>78.099999999999994</v>
      </c>
      <c r="I14" s="104">
        <v>48.1</v>
      </c>
      <c r="J14" s="104"/>
      <c r="K14" s="104">
        <f>AVERAGE(Table38127[[#This Row],[Black-stone]:[Suffolk]])</f>
        <v>62.875</v>
      </c>
      <c r="L14" s="104"/>
      <c r="M14" s="104"/>
      <c r="O14" s="86">
        <f>STDEV(Table38127[[#This Row],[Black-stone]:[Warsaw]])</f>
        <v>12.5884537043541</v>
      </c>
    </row>
    <row r="15" spans="1:15" ht="14.45" x14ac:dyDescent="0.3">
      <c r="A15" s="98">
        <v>419</v>
      </c>
      <c r="B15" s="87" t="s">
        <v>28</v>
      </c>
      <c r="C15" s="88" t="s">
        <v>70</v>
      </c>
      <c r="D15" s="87" t="s">
        <v>61</v>
      </c>
      <c r="E15" s="89">
        <v>4.5</v>
      </c>
      <c r="F15" s="90">
        <v>68.2</v>
      </c>
      <c r="G15" s="85">
        <v>64.400000000000006</v>
      </c>
      <c r="H15" s="91">
        <v>63.6</v>
      </c>
      <c r="I15" s="85">
        <v>53.5</v>
      </c>
      <c r="J15" s="85"/>
      <c r="K15" s="85">
        <f>AVERAGE(Table38127[[#This Row],[Black-stone]:[Suffolk]])</f>
        <v>62.425000000000004</v>
      </c>
      <c r="L15" s="85"/>
      <c r="M15" s="85"/>
      <c r="O15" s="86">
        <f>STDEV(Table38127[[#This Row],[Black-stone]:[Warsaw]])</f>
        <v>6.2792648189630196</v>
      </c>
    </row>
    <row r="16" spans="1:15" ht="14.45" x14ac:dyDescent="0.3">
      <c r="A16" s="98">
        <v>441</v>
      </c>
      <c r="B16" s="87" t="s">
        <v>83</v>
      </c>
      <c r="C16" s="88" t="s">
        <v>88</v>
      </c>
      <c r="D16" s="87" t="s">
        <v>85</v>
      </c>
      <c r="E16" s="89">
        <v>4.5999999999999996</v>
      </c>
      <c r="F16" s="90">
        <v>67.400000000000006</v>
      </c>
      <c r="G16" s="85">
        <v>63.5</v>
      </c>
      <c r="H16" s="91">
        <v>78.099999999999994</v>
      </c>
      <c r="I16" s="85">
        <v>40.4</v>
      </c>
      <c r="J16" s="85"/>
      <c r="K16" s="85">
        <f>AVERAGE(Table38127[[#This Row],[Black-stone]:[Suffolk]])</f>
        <v>62.35</v>
      </c>
      <c r="L16" s="85"/>
      <c r="M16" s="85"/>
      <c r="O16" s="86">
        <f>STDEV(Table38127[[#This Row],[Black-stone]:[Warsaw]])</f>
        <v>15.881750533237833</v>
      </c>
    </row>
    <row r="17" spans="1:15" ht="14.45" x14ac:dyDescent="0.3">
      <c r="A17" s="98">
        <v>436</v>
      </c>
      <c r="B17" s="87" t="s">
        <v>67</v>
      </c>
      <c r="C17" s="88" t="s">
        <v>81</v>
      </c>
      <c r="D17" s="87" t="s">
        <v>77</v>
      </c>
      <c r="E17" s="89">
        <v>4.5999999999999996</v>
      </c>
      <c r="F17" s="90">
        <v>63.6</v>
      </c>
      <c r="G17" s="85">
        <v>62.1</v>
      </c>
      <c r="H17" s="91">
        <v>77.3</v>
      </c>
      <c r="I17" s="85">
        <v>44.4</v>
      </c>
      <c r="J17" s="85"/>
      <c r="K17" s="85">
        <f>AVERAGE(Table38127[[#This Row],[Black-stone]:[Suffolk]])</f>
        <v>61.85</v>
      </c>
      <c r="L17" s="85"/>
      <c r="M17" s="85"/>
      <c r="O17" s="86">
        <f>STDEV(Table38127[[#This Row],[Black-stone]:[Warsaw]])</f>
        <v>13.494813818649</v>
      </c>
    </row>
    <row r="18" spans="1:15" ht="14.45" x14ac:dyDescent="0.3">
      <c r="A18" s="98">
        <v>445</v>
      </c>
      <c r="B18" s="87" t="s">
        <v>75</v>
      </c>
      <c r="C18" s="88" t="s">
        <v>228</v>
      </c>
      <c r="D18" s="87" t="s">
        <v>36</v>
      </c>
      <c r="E18" s="89">
        <v>4.5</v>
      </c>
      <c r="F18" s="90">
        <v>62.1</v>
      </c>
      <c r="G18" s="85">
        <v>67.099999999999994</v>
      </c>
      <c r="H18" s="91">
        <v>64.599999999999994</v>
      </c>
      <c r="I18" s="85">
        <v>52.4</v>
      </c>
      <c r="J18" s="85"/>
      <c r="K18" s="85">
        <f>AVERAGE(Table38127[[#This Row],[Black-stone]:[Suffolk]])</f>
        <v>61.55</v>
      </c>
      <c r="L18" s="85"/>
      <c r="M18" s="85"/>
      <c r="O18" s="86">
        <f>STDEV(Table38127[[#This Row],[Black-stone]:[Warsaw]])</f>
        <v>6.4324697175087149</v>
      </c>
    </row>
    <row r="19" spans="1:15" ht="14.45" x14ac:dyDescent="0.3">
      <c r="A19" s="98">
        <v>413</v>
      </c>
      <c r="B19" s="87" t="s">
        <v>21</v>
      </c>
      <c r="C19" s="88" t="s">
        <v>220</v>
      </c>
      <c r="D19" s="87" t="s">
        <v>20</v>
      </c>
      <c r="E19" s="89">
        <v>4.5999999999999996</v>
      </c>
      <c r="F19" s="90">
        <v>58.7</v>
      </c>
      <c r="G19" s="85">
        <v>63.4</v>
      </c>
      <c r="H19" s="91">
        <v>78.400000000000006</v>
      </c>
      <c r="I19" s="85">
        <v>45.6</v>
      </c>
      <c r="J19" s="85"/>
      <c r="K19" s="85">
        <f>AVERAGE(Table38127[[#This Row],[Black-stone]:[Suffolk]])</f>
        <v>61.524999999999999</v>
      </c>
      <c r="L19" s="85"/>
      <c r="M19" s="85"/>
      <c r="O19" s="86">
        <f>STDEV(Table38127[[#This Row],[Black-stone]:[Warsaw]])</f>
        <v>13.538432947230907</v>
      </c>
    </row>
    <row r="20" spans="1:15" ht="14.45" x14ac:dyDescent="0.3">
      <c r="A20" s="99">
        <v>418</v>
      </c>
      <c r="B20" s="100" t="s">
        <v>16</v>
      </c>
      <c r="C20" s="101" t="s">
        <v>100</v>
      </c>
      <c r="D20" s="100" t="s">
        <v>36</v>
      </c>
      <c r="E20" s="102">
        <v>4.4000000000000004</v>
      </c>
      <c r="F20" s="103">
        <v>64.900000000000006</v>
      </c>
      <c r="G20" s="104">
        <v>60.4</v>
      </c>
      <c r="H20" s="105">
        <v>69.7</v>
      </c>
      <c r="I20" s="104">
        <v>48.8</v>
      </c>
      <c r="J20" s="104"/>
      <c r="K20" s="104">
        <f>AVERAGE(Table38127[[#This Row],[Black-stone]:[Suffolk]])</f>
        <v>60.95</v>
      </c>
      <c r="L20" s="104"/>
      <c r="M20" s="104"/>
      <c r="O20" s="86">
        <f>STDEV(Table38127[[#This Row],[Black-stone]:[Warsaw]])</f>
        <v>8.9459488037882284</v>
      </c>
    </row>
    <row r="21" spans="1:15" ht="14.45" x14ac:dyDescent="0.3">
      <c r="A21" s="98">
        <v>444</v>
      </c>
      <c r="B21" s="87" t="s">
        <v>67</v>
      </c>
      <c r="C21" s="88" t="s">
        <v>227</v>
      </c>
      <c r="D21" s="87" t="s">
        <v>161</v>
      </c>
      <c r="E21" s="89">
        <v>4.7</v>
      </c>
      <c r="F21" s="90">
        <v>63.8</v>
      </c>
      <c r="G21" s="85">
        <v>62.2</v>
      </c>
      <c r="H21" s="91">
        <v>65.599999999999994</v>
      </c>
      <c r="I21" s="85">
        <v>52.1</v>
      </c>
      <c r="J21" s="85"/>
      <c r="K21" s="85">
        <f>AVERAGE(Table38127[[#This Row],[Black-stone]:[Suffolk]])</f>
        <v>60.924999999999997</v>
      </c>
      <c r="L21" s="85"/>
      <c r="M21" s="85"/>
      <c r="O21" s="86">
        <f>STDEV(Table38127[[#This Row],[Black-stone]:[Warsaw]])</f>
        <v>6.045039288540643</v>
      </c>
    </row>
    <row r="22" spans="1:15" ht="14.45" x14ac:dyDescent="0.3">
      <c r="A22" s="98">
        <v>446</v>
      </c>
      <c r="B22" s="87" t="s">
        <v>75</v>
      </c>
      <c r="C22" s="88" t="s">
        <v>229</v>
      </c>
      <c r="D22" s="87" t="s">
        <v>36</v>
      </c>
      <c r="E22" s="89">
        <v>4.5</v>
      </c>
      <c r="F22" s="90">
        <v>61</v>
      </c>
      <c r="G22" s="85">
        <v>62.9</v>
      </c>
      <c r="H22" s="91">
        <v>69.900000000000006</v>
      </c>
      <c r="I22" s="85">
        <v>49.3</v>
      </c>
      <c r="J22" s="85"/>
      <c r="K22" s="85">
        <f>AVERAGE(Table38127[[#This Row],[Black-stone]:[Suffolk]])</f>
        <v>60.775000000000006</v>
      </c>
      <c r="L22" s="85"/>
      <c r="M22" s="85"/>
      <c r="O22" s="86">
        <f>STDEV(Table38127[[#This Row],[Black-stone]:[Warsaw]])</f>
        <v>8.5538977470312663</v>
      </c>
    </row>
    <row r="23" spans="1:15" ht="14.45" x14ac:dyDescent="0.3">
      <c r="A23" s="98">
        <v>406</v>
      </c>
      <c r="B23" s="87" t="s">
        <v>40</v>
      </c>
      <c r="C23" s="88" t="s">
        <v>94</v>
      </c>
      <c r="D23" s="87" t="s">
        <v>95</v>
      </c>
      <c r="E23" s="89">
        <v>4.2</v>
      </c>
      <c r="F23" s="90">
        <v>65.099999999999994</v>
      </c>
      <c r="G23" s="85">
        <v>62.5</v>
      </c>
      <c r="H23" s="91">
        <v>67.099999999999994</v>
      </c>
      <c r="I23" s="85">
        <v>47.1</v>
      </c>
      <c r="J23" s="85"/>
      <c r="K23" s="85">
        <f>AVERAGE(Table38127[[#This Row],[Black-stone]:[Suffolk]])</f>
        <v>60.449999999999996</v>
      </c>
      <c r="L23" s="85"/>
      <c r="M23" s="85"/>
      <c r="O23" s="86">
        <f>STDEV(Table38127[[#This Row],[Black-stone]:[Warsaw]])</f>
        <v>9.0970691250900586</v>
      </c>
    </row>
    <row r="24" spans="1:15" ht="14.45" x14ac:dyDescent="0.3">
      <c r="A24" s="98">
        <v>423</v>
      </c>
      <c r="B24" s="87" t="s">
        <v>23</v>
      </c>
      <c r="C24" s="88" t="s">
        <v>80</v>
      </c>
      <c r="D24" s="87" t="s">
        <v>63</v>
      </c>
      <c r="E24" s="89">
        <v>4.5</v>
      </c>
      <c r="F24" s="90">
        <v>68.099999999999994</v>
      </c>
      <c r="G24" s="85">
        <v>68.599999999999994</v>
      </c>
      <c r="H24" s="91">
        <v>63.3</v>
      </c>
      <c r="I24" s="85">
        <v>36.6</v>
      </c>
      <c r="J24" s="85"/>
      <c r="K24" s="85">
        <f>AVERAGE(Table38127[[#This Row],[Black-stone]:[Suffolk]])</f>
        <v>59.15</v>
      </c>
      <c r="L24" s="85"/>
      <c r="M24" s="85"/>
      <c r="O24" s="86">
        <f>STDEV(Table38127[[#This Row],[Black-stone]:[Warsaw]])</f>
        <v>15.222023518573335</v>
      </c>
    </row>
    <row r="25" spans="1:15" ht="14.45" x14ac:dyDescent="0.3">
      <c r="A25" s="98">
        <v>442</v>
      </c>
      <c r="B25" s="87" t="s">
        <v>38</v>
      </c>
      <c r="C25" s="88" t="s">
        <v>225</v>
      </c>
      <c r="D25" s="87" t="s">
        <v>90</v>
      </c>
      <c r="E25" s="89">
        <v>4.5999999999999996</v>
      </c>
      <c r="F25" s="90">
        <v>60.7</v>
      </c>
      <c r="G25" s="85">
        <v>62.1</v>
      </c>
      <c r="H25" s="91">
        <v>68</v>
      </c>
      <c r="I25" s="85">
        <v>44.3</v>
      </c>
      <c r="J25" s="85"/>
      <c r="K25" s="85">
        <f>AVERAGE(Table38127[[#This Row],[Black-stone]:[Suffolk]])</f>
        <v>58.775000000000006</v>
      </c>
      <c r="L25" s="85"/>
      <c r="M25" s="85"/>
      <c r="O25" s="86">
        <f>STDEV(Table38127[[#This Row],[Black-stone]:[Warsaw]])</f>
        <v>10.155253156207692</v>
      </c>
    </row>
    <row r="26" spans="1:15" ht="14.45" x14ac:dyDescent="0.3">
      <c r="A26" s="98">
        <v>443</v>
      </c>
      <c r="B26" s="87" t="s">
        <v>67</v>
      </c>
      <c r="C26" s="88" t="s">
        <v>226</v>
      </c>
      <c r="D26" s="87" t="s">
        <v>161</v>
      </c>
      <c r="E26" s="89">
        <v>4.3</v>
      </c>
      <c r="F26" s="90">
        <v>58.3</v>
      </c>
      <c r="G26" s="85">
        <v>65.599999999999994</v>
      </c>
      <c r="H26" s="91">
        <v>65.3</v>
      </c>
      <c r="I26" s="85">
        <v>45.5</v>
      </c>
      <c r="J26" s="85"/>
      <c r="K26" s="85">
        <f>AVERAGE(Table38127[[#This Row],[Black-stone]:[Suffolk]])</f>
        <v>58.674999999999997</v>
      </c>
      <c r="L26" s="85"/>
      <c r="M26" s="85"/>
      <c r="O26" s="86">
        <f>STDEV(Table38127[[#This Row],[Black-stone]:[Warsaw]])</f>
        <v>9.4086396466226905</v>
      </c>
    </row>
    <row r="27" spans="1:15" ht="14.45" x14ac:dyDescent="0.3">
      <c r="A27" s="98">
        <v>421</v>
      </c>
      <c r="B27" s="87" t="s">
        <v>21</v>
      </c>
      <c r="C27" s="88" t="s">
        <v>86</v>
      </c>
      <c r="D27" s="87" t="s">
        <v>20</v>
      </c>
      <c r="E27" s="89">
        <v>4.5</v>
      </c>
      <c r="F27" s="90">
        <v>47.9</v>
      </c>
      <c r="G27" s="85">
        <v>60.2</v>
      </c>
      <c r="H27" s="91">
        <v>81.5</v>
      </c>
      <c r="I27" s="85">
        <v>42.6</v>
      </c>
      <c r="J27" s="85"/>
      <c r="K27" s="85">
        <f>AVERAGE(Table38127[[#This Row],[Black-stone]:[Suffolk]])</f>
        <v>58.05</v>
      </c>
      <c r="L27" s="85"/>
      <c r="M27" s="85"/>
      <c r="O27" s="86">
        <f>STDEV(Table38127[[#This Row],[Black-stone]:[Warsaw]])</f>
        <v>17.284386017443623</v>
      </c>
    </row>
    <row r="28" spans="1:15" ht="14.45" x14ac:dyDescent="0.3">
      <c r="A28" s="98">
        <v>451</v>
      </c>
      <c r="B28" s="87" t="s">
        <v>121</v>
      </c>
      <c r="C28" s="88" t="s">
        <v>231</v>
      </c>
      <c r="D28" s="87" t="s">
        <v>85</v>
      </c>
      <c r="E28" s="89">
        <v>4</v>
      </c>
      <c r="F28" s="90">
        <v>76</v>
      </c>
      <c r="G28" s="85">
        <v>37.700000000000003</v>
      </c>
      <c r="H28" s="91">
        <v>66.5</v>
      </c>
      <c r="I28" s="85">
        <v>41.9</v>
      </c>
      <c r="J28" s="85"/>
      <c r="K28" s="85">
        <f>AVERAGE(Table38127[[#This Row],[Black-stone]:[Suffolk]])</f>
        <v>55.524999999999999</v>
      </c>
      <c r="L28" s="85"/>
      <c r="M28" s="85"/>
      <c r="O28" s="86">
        <f>STDEV(Table38127[[#This Row],[Black-stone]:[Warsaw]])</f>
        <v>18.646246271032698</v>
      </c>
    </row>
    <row r="29" spans="1:15" ht="14.45" x14ac:dyDescent="0.3">
      <c r="A29" s="98">
        <v>416</v>
      </c>
      <c r="B29" s="87" t="s">
        <v>38</v>
      </c>
      <c r="C29" s="88" t="s">
        <v>221</v>
      </c>
      <c r="D29" s="87" t="s">
        <v>90</v>
      </c>
      <c r="E29" s="89">
        <v>4.3</v>
      </c>
      <c r="F29" s="90">
        <v>44.3</v>
      </c>
      <c r="G29" s="85">
        <v>63.5</v>
      </c>
      <c r="H29" s="91">
        <v>71.8</v>
      </c>
      <c r="I29" s="85">
        <v>41.8</v>
      </c>
      <c r="J29" s="85"/>
      <c r="K29" s="85">
        <f>AVERAGE(Table38127[[#This Row],[Black-stone]:[Suffolk]])</f>
        <v>55.349999999999994</v>
      </c>
      <c r="L29" s="85"/>
      <c r="M29" s="85"/>
      <c r="O29" s="86">
        <f>STDEV(Table38127[[#This Row],[Black-stone]:[Warsaw]])</f>
        <v>14.637053437537686</v>
      </c>
    </row>
    <row r="30" spans="1:15" ht="14.45" x14ac:dyDescent="0.3">
      <c r="A30" s="98">
        <v>403</v>
      </c>
      <c r="B30" s="87" t="s">
        <v>28</v>
      </c>
      <c r="C30" s="88" t="s">
        <v>87</v>
      </c>
      <c r="D30" s="87" t="s">
        <v>61</v>
      </c>
      <c r="E30" s="89">
        <v>4.2</v>
      </c>
      <c r="F30" s="90">
        <v>47.6</v>
      </c>
      <c r="G30" s="85">
        <v>62.9</v>
      </c>
      <c r="H30" s="91">
        <v>66.5</v>
      </c>
      <c r="I30" s="85">
        <v>40.9</v>
      </c>
      <c r="J30" s="85"/>
      <c r="K30" s="85">
        <f>AVERAGE(Table38127[[#This Row],[Black-stone]:[Suffolk]])</f>
        <v>54.475000000000001</v>
      </c>
      <c r="L30" s="85"/>
      <c r="M30" s="85"/>
      <c r="O30" s="86">
        <f>STDEV(Table38127[[#This Row],[Black-stone]:[Warsaw]])</f>
        <v>12.208296359443423</v>
      </c>
    </row>
    <row r="31" spans="1:15" ht="14.45" x14ac:dyDescent="0.3">
      <c r="A31" s="98">
        <v>420</v>
      </c>
      <c r="B31" s="87" t="s">
        <v>25</v>
      </c>
      <c r="C31" s="88" t="s">
        <v>222</v>
      </c>
      <c r="D31" s="87" t="s">
        <v>36</v>
      </c>
      <c r="E31" s="89">
        <v>4.5</v>
      </c>
      <c r="F31" s="90">
        <v>55.4</v>
      </c>
      <c r="G31" s="85">
        <v>50.7</v>
      </c>
      <c r="H31" s="91">
        <v>73.900000000000006</v>
      </c>
      <c r="I31" s="85">
        <v>37.799999999999997</v>
      </c>
      <c r="J31" s="85"/>
      <c r="K31" s="85">
        <f>AVERAGE(Table38127[[#This Row],[Black-stone]:[Suffolk]])</f>
        <v>54.45</v>
      </c>
      <c r="L31" s="85"/>
      <c r="M31" s="85"/>
      <c r="O31" s="86">
        <f>STDEV(Table38127[[#This Row],[Black-stone]:[Warsaw]])</f>
        <v>14.949804903966694</v>
      </c>
    </row>
    <row r="32" spans="1:15" x14ac:dyDescent="0.25">
      <c r="A32" s="98">
        <v>440</v>
      </c>
      <c r="B32" s="87" t="s">
        <v>83</v>
      </c>
      <c r="C32" s="88" t="s">
        <v>84</v>
      </c>
      <c r="D32" s="87" t="s">
        <v>85</v>
      </c>
      <c r="E32" s="89">
        <v>4.5999999999999996</v>
      </c>
      <c r="F32" s="90">
        <v>62.9</v>
      </c>
      <c r="G32" s="85">
        <v>62.1</v>
      </c>
      <c r="H32" s="91">
        <v>62.2</v>
      </c>
      <c r="I32" s="85">
        <v>30.3</v>
      </c>
      <c r="J32" s="85"/>
      <c r="K32" s="85">
        <f>AVERAGE(Table38127[[#This Row],[Black-stone]:[Suffolk]])</f>
        <v>54.375</v>
      </c>
      <c r="L32" s="85"/>
      <c r="M32" s="85"/>
      <c r="O32" s="86">
        <f>STDEV(Table38127[[#This Row],[Black-stone]:[Warsaw]])</f>
        <v>16.05394551712029</v>
      </c>
    </row>
    <row r="33" spans="1:15" x14ac:dyDescent="0.25">
      <c r="A33" s="99">
        <v>409</v>
      </c>
      <c r="B33" s="100" t="s">
        <v>16</v>
      </c>
      <c r="C33" s="101" t="s">
        <v>93</v>
      </c>
      <c r="D33" s="100" t="s">
        <v>77</v>
      </c>
      <c r="E33" s="102">
        <v>4.2</v>
      </c>
      <c r="F33" s="103">
        <v>47.1</v>
      </c>
      <c r="G33" s="104">
        <v>60.5</v>
      </c>
      <c r="H33" s="105">
        <v>68.8</v>
      </c>
      <c r="I33" s="104">
        <v>36</v>
      </c>
      <c r="J33" s="104"/>
      <c r="K33" s="104">
        <f>AVERAGE(Table38127[[#This Row],[Black-stone]:[Suffolk]])</f>
        <v>53.099999999999994</v>
      </c>
      <c r="L33" s="104"/>
      <c r="M33" s="104"/>
      <c r="O33" s="86">
        <f>STDEV(Table38127[[#This Row],[Black-stone]:[Warsaw]])</f>
        <v>14.487465846954299</v>
      </c>
    </row>
    <row r="34" spans="1:15" x14ac:dyDescent="0.25">
      <c r="A34" s="98">
        <v>405</v>
      </c>
      <c r="B34" s="87" t="s">
        <v>25</v>
      </c>
      <c r="C34" s="88" t="s">
        <v>218</v>
      </c>
      <c r="D34" s="87" t="s">
        <v>102</v>
      </c>
      <c r="E34" s="89">
        <v>4.2</v>
      </c>
      <c r="F34" s="90">
        <v>38.1</v>
      </c>
      <c r="G34" s="85">
        <v>67.5</v>
      </c>
      <c r="H34" s="91">
        <v>62.5</v>
      </c>
      <c r="I34" s="85">
        <v>39.700000000000003</v>
      </c>
      <c r="J34" s="85"/>
      <c r="K34" s="85">
        <f>AVERAGE(Table38127[[#This Row],[Black-stone]:[Suffolk]])</f>
        <v>51.95</v>
      </c>
      <c r="L34" s="85"/>
      <c r="M34" s="85"/>
      <c r="O34" s="86">
        <f>STDEV(Table38127[[#This Row],[Black-stone]:[Warsaw]])</f>
        <v>15.220490574660637</v>
      </c>
    </row>
    <row r="35" spans="1:15" x14ac:dyDescent="0.25">
      <c r="A35" s="98">
        <v>404</v>
      </c>
      <c r="B35" s="87" t="s">
        <v>25</v>
      </c>
      <c r="C35" s="88" t="s">
        <v>217</v>
      </c>
      <c r="D35" s="87" t="s">
        <v>36</v>
      </c>
      <c r="E35" s="89">
        <v>4.2</v>
      </c>
      <c r="F35" s="90">
        <v>46.8</v>
      </c>
      <c r="G35" s="85">
        <v>55.3</v>
      </c>
      <c r="H35" s="91">
        <v>57</v>
      </c>
      <c r="I35" s="85">
        <v>33.1</v>
      </c>
      <c r="J35" s="85"/>
      <c r="K35" s="85">
        <f>AVERAGE(Table38127[[#This Row],[Black-stone]:[Suffolk]])</f>
        <v>48.05</v>
      </c>
      <c r="L35" s="85"/>
      <c r="M35" s="85"/>
      <c r="O35" s="86">
        <f>STDEV(Table38127[[#This Row],[Black-stone]:[Warsaw]])</f>
        <v>10.919859583956828</v>
      </c>
    </row>
    <row r="36" spans="1:15" x14ac:dyDescent="0.25">
      <c r="A36" s="98">
        <v>412</v>
      </c>
      <c r="B36" s="87" t="s">
        <v>21</v>
      </c>
      <c r="C36" s="88" t="s">
        <v>219</v>
      </c>
      <c r="D36" s="87" t="s">
        <v>120</v>
      </c>
      <c r="E36" s="89">
        <v>4.3</v>
      </c>
      <c r="F36" s="90">
        <v>32.200000000000003</v>
      </c>
      <c r="G36" s="85">
        <v>59.2</v>
      </c>
      <c r="H36" s="91">
        <v>61.9</v>
      </c>
      <c r="I36" s="85">
        <v>31.7</v>
      </c>
      <c r="J36" s="85"/>
      <c r="K36" s="85">
        <f>AVERAGE(Table38127[[#This Row],[Black-stone]:[Suffolk]])</f>
        <v>46.25</v>
      </c>
      <c r="L36" s="85"/>
      <c r="M36" s="85"/>
    </row>
    <row r="37" spans="1:15" x14ac:dyDescent="0.25">
      <c r="B37" s="92" t="s">
        <v>43</v>
      </c>
      <c r="C37" s="92"/>
      <c r="D37" s="92"/>
      <c r="E37" s="85"/>
      <c r="F37" s="85">
        <v>10.31</v>
      </c>
      <c r="G37" s="85">
        <v>7.59</v>
      </c>
      <c r="H37" s="85">
        <v>8.82</v>
      </c>
      <c r="I37" s="85">
        <v>15.41</v>
      </c>
      <c r="J37" s="85"/>
      <c r="K37" s="85">
        <v>10.532499999999999</v>
      </c>
      <c r="L37" s="85"/>
      <c r="M37" s="85"/>
    </row>
    <row r="38" spans="1:15" x14ac:dyDescent="0.25">
      <c r="B38" s="92" t="s">
        <v>42</v>
      </c>
      <c r="C38" s="92"/>
      <c r="D38" s="92"/>
      <c r="E38" s="85"/>
      <c r="F38" s="85">
        <v>8.8000000000000007</v>
      </c>
      <c r="G38" s="85">
        <v>6.49</v>
      </c>
      <c r="H38" s="85">
        <v>8.51</v>
      </c>
      <c r="I38" s="85">
        <v>9.73</v>
      </c>
      <c r="J38" s="85"/>
      <c r="K38" s="85">
        <v>8.3825000000000003</v>
      </c>
      <c r="L38" s="85"/>
      <c r="M38" s="85"/>
    </row>
    <row r="39" spans="1:15" x14ac:dyDescent="0.25">
      <c r="B39" s="93" t="s">
        <v>44</v>
      </c>
      <c r="C39" s="93"/>
      <c r="D39" s="93"/>
      <c r="E39" s="94"/>
      <c r="F39" s="94">
        <v>62.59</v>
      </c>
      <c r="G39" s="94">
        <v>62.84</v>
      </c>
      <c r="H39" s="94">
        <v>70.77</v>
      </c>
      <c r="I39" s="94">
        <v>46.2</v>
      </c>
      <c r="J39" s="94"/>
      <c r="K39" s="94">
        <v>60.599999999999994</v>
      </c>
      <c r="L39" s="94"/>
      <c r="M39" s="94"/>
    </row>
  </sheetData>
  <mergeCells count="1">
    <mergeCell ref="B1:M1"/>
  </mergeCells>
  <pageMargins left="0.7" right="0.7" top="0.75" bottom="0.75" header="0.3" footer="0.3"/>
  <pageSetup scale="85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zoomScaleSheetLayoutView="75" workbookViewId="0">
      <pane ySplit="2" topLeftCell="A33" activePane="bottomLeft" state="frozen"/>
      <selection activeCell="C27" sqref="C27"/>
      <selection pane="bottomLeft" activeCell="C28" sqref="C28"/>
    </sheetView>
  </sheetViews>
  <sheetFormatPr defaultRowHeight="15" x14ac:dyDescent="0.25"/>
  <cols>
    <col min="1" max="1" width="11.85546875" style="70" bestFit="1" customWidth="1"/>
    <col min="2" max="2" width="14.5703125" style="70" bestFit="1" customWidth="1"/>
    <col min="3" max="3" width="14.42578125" style="70" bestFit="1" customWidth="1"/>
    <col min="4" max="4" width="10.140625" style="51" customWidth="1"/>
    <col min="5" max="5" width="6.28515625" style="23" customWidth="1"/>
    <col min="6" max="6" width="7.28515625" style="23" customWidth="1"/>
    <col min="7" max="7" width="8.28515625" style="23" customWidth="1"/>
    <col min="8" max="8" width="8.7109375" style="23" customWidth="1"/>
    <col min="9" max="9" width="9.140625" style="23" customWidth="1"/>
    <col min="10" max="10" width="7.7109375" style="23" customWidth="1"/>
    <col min="11" max="11" width="5.42578125" style="23" customWidth="1"/>
    <col min="12" max="12" width="6.7109375" style="23" customWidth="1"/>
  </cols>
  <sheetData>
    <row r="1" spans="1:13" ht="14.45" customHeight="1" x14ac:dyDescent="0.3">
      <c r="A1" s="128" t="s">
        <v>233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3" s="20" customFormat="1" ht="46.15" customHeight="1" x14ac:dyDescent="0.3">
      <c r="A2" s="71" t="s">
        <v>1</v>
      </c>
      <c r="B2" s="72" t="s">
        <v>2</v>
      </c>
      <c r="C2" s="72" t="s">
        <v>3</v>
      </c>
      <c r="D2" s="72" t="s">
        <v>4</v>
      </c>
      <c r="E2" s="73" t="s">
        <v>5</v>
      </c>
      <c r="F2" s="73" t="s">
        <v>45</v>
      </c>
      <c r="G2" s="73" t="s">
        <v>46</v>
      </c>
      <c r="H2" s="73" t="s">
        <v>7</v>
      </c>
      <c r="I2" s="73" t="s">
        <v>8</v>
      </c>
      <c r="J2" s="73" t="s">
        <v>9</v>
      </c>
      <c r="K2" s="73" t="s">
        <v>10</v>
      </c>
      <c r="L2" s="73" t="s">
        <v>11</v>
      </c>
      <c r="M2" s="73" t="s">
        <v>12</v>
      </c>
    </row>
    <row r="3" spans="1:13" ht="14.45" x14ac:dyDescent="0.3">
      <c r="A3">
        <v>507</v>
      </c>
      <c r="B3" s="70" t="s">
        <v>67</v>
      </c>
      <c r="C3" s="70" t="s">
        <v>142</v>
      </c>
      <c r="D3" s="70" t="s">
        <v>77</v>
      </c>
      <c r="E3" s="51">
        <v>4.7</v>
      </c>
      <c r="F3" s="23">
        <v>75.5</v>
      </c>
      <c r="G3" s="23">
        <v>64.400000000000006</v>
      </c>
      <c r="H3" s="50">
        <v>74.2</v>
      </c>
      <c r="I3" s="23">
        <v>58.8</v>
      </c>
      <c r="K3" s="23">
        <f t="shared" ref="K3:K49" si="0">AVERAGE(F3:I3)</f>
        <v>68.225000000000009</v>
      </c>
      <c r="M3" s="23"/>
    </row>
    <row r="4" spans="1:13" ht="14.45" x14ac:dyDescent="0.3">
      <c r="A4">
        <v>512</v>
      </c>
      <c r="B4" s="70" t="s">
        <v>28</v>
      </c>
      <c r="C4" s="70" t="s">
        <v>117</v>
      </c>
      <c r="D4" s="70" t="s">
        <v>61</v>
      </c>
      <c r="E4" s="51">
        <v>4.8</v>
      </c>
      <c r="F4" s="23">
        <v>67.599999999999994</v>
      </c>
      <c r="G4" s="23">
        <v>62.1</v>
      </c>
      <c r="H4" s="50">
        <v>78.5</v>
      </c>
      <c r="I4" s="23">
        <v>58.3</v>
      </c>
      <c r="K4" s="23">
        <f t="shared" si="0"/>
        <v>66.625</v>
      </c>
      <c r="M4" s="23"/>
    </row>
    <row r="5" spans="1:13" ht="14.45" x14ac:dyDescent="0.3">
      <c r="A5">
        <v>511</v>
      </c>
      <c r="B5" s="70" t="s">
        <v>23</v>
      </c>
      <c r="C5" s="70" t="s">
        <v>118</v>
      </c>
      <c r="D5" s="70" t="s">
        <v>120</v>
      </c>
      <c r="E5" s="51">
        <v>4.8</v>
      </c>
      <c r="F5" s="23">
        <v>77.400000000000006</v>
      </c>
      <c r="G5" s="23">
        <v>53.95</v>
      </c>
      <c r="H5" s="23">
        <v>75.95</v>
      </c>
      <c r="I5" s="23">
        <v>58.65</v>
      </c>
      <c r="K5" s="23">
        <f t="shared" si="0"/>
        <v>66.487499999999997</v>
      </c>
      <c r="M5" s="23"/>
    </row>
    <row r="6" spans="1:13" ht="14.45" x14ac:dyDescent="0.3">
      <c r="A6">
        <v>430</v>
      </c>
      <c r="B6" s="70" t="s">
        <v>40</v>
      </c>
      <c r="C6" s="70" t="s">
        <v>112</v>
      </c>
      <c r="D6" s="70" t="s">
        <v>36</v>
      </c>
      <c r="E6" s="51">
        <v>4.7</v>
      </c>
      <c r="F6" s="23">
        <v>69.45</v>
      </c>
      <c r="G6" s="23">
        <v>59.35</v>
      </c>
      <c r="H6" s="23">
        <v>76.55</v>
      </c>
      <c r="I6" s="23">
        <v>60.55</v>
      </c>
      <c r="K6" s="23">
        <f t="shared" si="0"/>
        <v>66.475000000000009</v>
      </c>
      <c r="M6" s="23"/>
    </row>
    <row r="7" spans="1:13" ht="14.45" x14ac:dyDescent="0.3">
      <c r="A7">
        <v>513</v>
      </c>
      <c r="B7" s="70" t="s">
        <v>28</v>
      </c>
      <c r="C7" s="70" t="s">
        <v>126</v>
      </c>
      <c r="D7" s="70" t="s">
        <v>36</v>
      </c>
      <c r="E7" s="51">
        <v>4.8</v>
      </c>
      <c r="F7" s="23">
        <v>60</v>
      </c>
      <c r="G7" s="23">
        <v>65.2</v>
      </c>
      <c r="H7" s="50">
        <v>77.7</v>
      </c>
      <c r="I7" s="23">
        <v>62.4</v>
      </c>
      <c r="K7" s="23">
        <f t="shared" si="0"/>
        <v>66.325000000000003</v>
      </c>
      <c r="M7" s="23"/>
    </row>
    <row r="8" spans="1:13" ht="14.45" x14ac:dyDescent="0.3">
      <c r="A8">
        <v>506</v>
      </c>
      <c r="B8" s="70" t="s">
        <v>23</v>
      </c>
      <c r="C8" s="70" t="s">
        <v>115</v>
      </c>
      <c r="D8" s="70" t="s">
        <v>116</v>
      </c>
      <c r="E8" s="51">
        <v>4.7</v>
      </c>
      <c r="F8" s="23">
        <v>72.5</v>
      </c>
      <c r="G8" s="23">
        <v>57.5</v>
      </c>
      <c r="H8" s="50">
        <v>78</v>
      </c>
      <c r="I8" s="23">
        <v>57.3</v>
      </c>
      <c r="K8" s="23">
        <f t="shared" si="0"/>
        <v>66.325000000000003</v>
      </c>
      <c r="M8" s="23"/>
    </row>
    <row r="9" spans="1:13" ht="14.45" x14ac:dyDescent="0.3">
      <c r="A9" s="106">
        <v>536</v>
      </c>
      <c r="B9" s="107" t="s">
        <v>16</v>
      </c>
      <c r="C9" s="107" t="s">
        <v>125</v>
      </c>
      <c r="D9" s="107" t="s">
        <v>120</v>
      </c>
      <c r="E9" s="108">
        <v>4.8</v>
      </c>
      <c r="F9" s="109">
        <v>68.3</v>
      </c>
      <c r="G9" s="109">
        <v>56.2</v>
      </c>
      <c r="H9" s="110">
        <v>74.2</v>
      </c>
      <c r="I9" s="109">
        <v>66.099999999999994</v>
      </c>
      <c r="J9" s="109"/>
      <c r="K9" s="109">
        <f t="shared" si="0"/>
        <v>66.199999999999989</v>
      </c>
      <c r="L9" s="109"/>
      <c r="M9" s="109"/>
    </row>
    <row r="10" spans="1:13" ht="14.45" x14ac:dyDescent="0.3">
      <c r="A10" s="106">
        <v>533</v>
      </c>
      <c r="B10" s="107" t="s">
        <v>16</v>
      </c>
      <c r="C10" s="107" t="s">
        <v>125</v>
      </c>
      <c r="D10" s="107" t="s">
        <v>18</v>
      </c>
      <c r="E10" s="108">
        <v>4.8</v>
      </c>
      <c r="F10" s="109">
        <v>65.7</v>
      </c>
      <c r="G10" s="109">
        <v>65.5</v>
      </c>
      <c r="H10" s="110">
        <v>72.099999999999994</v>
      </c>
      <c r="I10" s="109">
        <v>61</v>
      </c>
      <c r="J10" s="109"/>
      <c r="K10" s="109">
        <f t="shared" si="0"/>
        <v>66.074999999999989</v>
      </c>
      <c r="L10" s="109"/>
      <c r="M10" s="109"/>
    </row>
    <row r="11" spans="1:13" ht="14.45" x14ac:dyDescent="0.3">
      <c r="A11">
        <v>521</v>
      </c>
      <c r="B11" s="70" t="s">
        <v>40</v>
      </c>
      <c r="C11" s="70" t="s">
        <v>129</v>
      </c>
      <c r="D11" s="70" t="s">
        <v>95</v>
      </c>
      <c r="E11" s="51">
        <v>4.8</v>
      </c>
      <c r="F11" s="23">
        <v>71.95</v>
      </c>
      <c r="G11" s="23">
        <v>59.7</v>
      </c>
      <c r="H11" s="23">
        <v>72.5</v>
      </c>
      <c r="I11" s="23">
        <v>59.45</v>
      </c>
      <c r="K11" s="23">
        <f t="shared" si="0"/>
        <v>65.900000000000006</v>
      </c>
      <c r="M11" s="23"/>
    </row>
    <row r="12" spans="1:13" ht="14.45" x14ac:dyDescent="0.3">
      <c r="A12">
        <v>522</v>
      </c>
      <c r="B12" s="70" t="s">
        <v>23</v>
      </c>
      <c r="C12" s="70" t="s">
        <v>140</v>
      </c>
      <c r="D12" s="70" t="s">
        <v>63</v>
      </c>
      <c r="E12" s="51">
        <v>4.8</v>
      </c>
      <c r="F12" s="23">
        <v>70.8</v>
      </c>
      <c r="G12" s="23">
        <v>50</v>
      </c>
      <c r="H12" s="50">
        <v>76</v>
      </c>
      <c r="I12" s="23">
        <v>65.900000000000006</v>
      </c>
      <c r="K12" s="23">
        <f t="shared" si="0"/>
        <v>65.675000000000011</v>
      </c>
      <c r="M12" s="23"/>
    </row>
    <row r="13" spans="1:13" ht="14.45" x14ac:dyDescent="0.3">
      <c r="A13">
        <v>558</v>
      </c>
      <c r="B13" s="70" t="s">
        <v>75</v>
      </c>
      <c r="C13" s="70" t="s">
        <v>247</v>
      </c>
      <c r="D13" s="70" t="s">
        <v>36</v>
      </c>
      <c r="E13" s="51">
        <v>4.9000000000000004</v>
      </c>
      <c r="F13" s="23">
        <v>62.8</v>
      </c>
      <c r="G13" s="23">
        <v>63.2</v>
      </c>
      <c r="H13" s="50">
        <v>73.400000000000006</v>
      </c>
      <c r="I13" s="23">
        <v>62.9</v>
      </c>
      <c r="K13" s="23">
        <f t="shared" si="0"/>
        <v>65.575000000000003</v>
      </c>
      <c r="M13" s="23"/>
    </row>
    <row r="14" spans="1:13" ht="14.45" x14ac:dyDescent="0.3">
      <c r="A14" s="106">
        <v>534</v>
      </c>
      <c r="B14" s="107" t="s">
        <v>16</v>
      </c>
      <c r="C14" s="107" t="s">
        <v>113</v>
      </c>
      <c r="D14" s="107" t="s">
        <v>114</v>
      </c>
      <c r="E14" s="108">
        <v>4.8</v>
      </c>
      <c r="F14" s="109">
        <v>73.900000000000006</v>
      </c>
      <c r="G14" s="109">
        <v>57.8</v>
      </c>
      <c r="H14" s="110">
        <v>71.8</v>
      </c>
      <c r="I14" s="109">
        <v>56.5</v>
      </c>
      <c r="J14" s="109"/>
      <c r="K14" s="109">
        <f t="shared" si="0"/>
        <v>65</v>
      </c>
      <c r="L14" s="109"/>
      <c r="M14" s="109"/>
    </row>
    <row r="15" spans="1:13" ht="14.45" x14ac:dyDescent="0.3">
      <c r="A15" s="106">
        <v>510</v>
      </c>
      <c r="B15" s="107" t="s">
        <v>16</v>
      </c>
      <c r="C15" s="107" t="s">
        <v>138</v>
      </c>
      <c r="D15" s="107" t="s">
        <v>18</v>
      </c>
      <c r="E15" s="108">
        <v>4.7</v>
      </c>
      <c r="F15" s="109">
        <v>68.3</v>
      </c>
      <c r="G15" s="109">
        <v>54.8</v>
      </c>
      <c r="H15" s="110">
        <v>75.099999999999994</v>
      </c>
      <c r="I15" s="109">
        <v>60.8</v>
      </c>
      <c r="J15" s="109"/>
      <c r="K15" s="109">
        <f t="shared" si="0"/>
        <v>64.75</v>
      </c>
      <c r="L15" s="109"/>
      <c r="M15" s="109"/>
    </row>
    <row r="16" spans="1:13" ht="14.45" x14ac:dyDescent="0.3">
      <c r="A16">
        <v>552</v>
      </c>
      <c r="B16" s="70" t="s">
        <v>83</v>
      </c>
      <c r="C16" s="70" t="s">
        <v>165</v>
      </c>
      <c r="D16" s="70" t="s">
        <v>85</v>
      </c>
      <c r="E16" s="51">
        <v>4.9000000000000004</v>
      </c>
      <c r="F16" s="23">
        <v>65.7</v>
      </c>
      <c r="G16" s="23">
        <v>48.5</v>
      </c>
      <c r="H16" s="50">
        <v>73.900000000000006</v>
      </c>
      <c r="I16" s="23">
        <v>69.3</v>
      </c>
      <c r="K16" s="23">
        <f t="shared" si="0"/>
        <v>64.350000000000009</v>
      </c>
      <c r="M16" s="23"/>
    </row>
    <row r="17" spans="1:13" ht="14.45" x14ac:dyDescent="0.3">
      <c r="A17">
        <v>557</v>
      </c>
      <c r="B17" s="70" t="s">
        <v>75</v>
      </c>
      <c r="C17" s="70" t="s">
        <v>246</v>
      </c>
      <c r="D17" s="70" t="s">
        <v>114</v>
      </c>
      <c r="E17" s="51">
        <v>4.8</v>
      </c>
      <c r="F17" s="23">
        <v>65.599999999999994</v>
      </c>
      <c r="G17" s="23">
        <v>57.2</v>
      </c>
      <c r="H17" s="50">
        <v>70.599999999999994</v>
      </c>
      <c r="I17" s="23">
        <v>62.7</v>
      </c>
      <c r="K17" s="23">
        <f t="shared" si="0"/>
        <v>64.024999999999991</v>
      </c>
      <c r="M17" s="23"/>
    </row>
    <row r="18" spans="1:13" ht="14.45" x14ac:dyDescent="0.3">
      <c r="A18">
        <v>550</v>
      </c>
      <c r="B18" s="70" t="s">
        <v>83</v>
      </c>
      <c r="C18" s="70" t="s">
        <v>135</v>
      </c>
      <c r="D18" s="70" t="s">
        <v>85</v>
      </c>
      <c r="E18" s="51">
        <v>4.9000000000000004</v>
      </c>
      <c r="F18" s="23">
        <v>72</v>
      </c>
      <c r="G18" s="23">
        <v>59.9</v>
      </c>
      <c r="H18" s="50">
        <v>67.5</v>
      </c>
      <c r="I18" s="23">
        <v>55.8</v>
      </c>
      <c r="K18" s="23">
        <f t="shared" si="0"/>
        <v>63.8</v>
      </c>
      <c r="M18" s="23"/>
    </row>
    <row r="19" spans="1:13" ht="14.45" x14ac:dyDescent="0.3">
      <c r="A19">
        <v>526</v>
      </c>
      <c r="B19" s="70" t="s">
        <v>121</v>
      </c>
      <c r="C19" s="70" t="s">
        <v>122</v>
      </c>
      <c r="D19" s="70" t="s">
        <v>134</v>
      </c>
      <c r="E19" s="51">
        <v>4.8</v>
      </c>
      <c r="F19" s="23">
        <v>58.6</v>
      </c>
      <c r="G19" s="23">
        <v>56.3</v>
      </c>
      <c r="H19" s="50">
        <v>79.7</v>
      </c>
      <c r="I19" s="23">
        <v>58.7</v>
      </c>
      <c r="K19" s="23">
        <f t="shared" si="0"/>
        <v>63.325000000000003</v>
      </c>
      <c r="M19" s="23"/>
    </row>
    <row r="20" spans="1:13" ht="14.45" x14ac:dyDescent="0.3">
      <c r="A20" s="106">
        <v>549</v>
      </c>
      <c r="B20" s="107" t="s">
        <v>16</v>
      </c>
      <c r="C20" s="107" t="s">
        <v>151</v>
      </c>
      <c r="D20" s="107" t="s">
        <v>18</v>
      </c>
      <c r="E20" s="108">
        <v>4.9000000000000004</v>
      </c>
      <c r="F20" s="109">
        <v>68</v>
      </c>
      <c r="G20" s="109">
        <v>51.2</v>
      </c>
      <c r="H20" s="110">
        <v>72.599999999999994</v>
      </c>
      <c r="I20" s="109">
        <v>59.5</v>
      </c>
      <c r="J20" s="109"/>
      <c r="K20" s="109">
        <f t="shared" si="0"/>
        <v>62.825000000000003</v>
      </c>
      <c r="L20" s="109"/>
      <c r="M20" s="109"/>
    </row>
    <row r="21" spans="1:13" ht="14.45" x14ac:dyDescent="0.3">
      <c r="A21">
        <v>524</v>
      </c>
      <c r="B21" s="70" t="s">
        <v>67</v>
      </c>
      <c r="C21" s="70" t="s">
        <v>241</v>
      </c>
      <c r="D21" s="70" t="s">
        <v>77</v>
      </c>
      <c r="E21" s="51">
        <v>4.8</v>
      </c>
      <c r="F21" s="23">
        <v>63</v>
      </c>
      <c r="G21" s="23">
        <v>61.7</v>
      </c>
      <c r="H21" s="50">
        <v>69.7</v>
      </c>
      <c r="I21" s="23">
        <v>56.1</v>
      </c>
      <c r="K21" s="23">
        <f t="shared" si="0"/>
        <v>62.625</v>
      </c>
      <c r="M21" s="23"/>
    </row>
    <row r="22" spans="1:13" ht="14.45" x14ac:dyDescent="0.3">
      <c r="A22">
        <v>546</v>
      </c>
      <c r="B22" s="70" t="s">
        <v>121</v>
      </c>
      <c r="C22" s="70" t="s">
        <v>141</v>
      </c>
      <c r="D22" s="70" t="s">
        <v>53</v>
      </c>
      <c r="E22" s="51">
        <v>4.9000000000000004</v>
      </c>
      <c r="F22" s="23">
        <v>65.2</v>
      </c>
      <c r="G22" s="23">
        <v>60.8</v>
      </c>
      <c r="H22" s="50">
        <v>63</v>
      </c>
      <c r="I22" s="23">
        <v>60.6</v>
      </c>
      <c r="K22" s="23">
        <f t="shared" si="0"/>
        <v>62.4</v>
      </c>
      <c r="M22" s="23"/>
    </row>
    <row r="23" spans="1:13" ht="14.45" x14ac:dyDescent="0.3">
      <c r="A23" s="106">
        <v>509</v>
      </c>
      <c r="B23" s="107" t="s">
        <v>16</v>
      </c>
      <c r="C23" s="107" t="s">
        <v>148</v>
      </c>
      <c r="D23" s="107" t="s">
        <v>77</v>
      </c>
      <c r="E23" s="108">
        <v>4.7</v>
      </c>
      <c r="F23" s="109">
        <v>68.8</v>
      </c>
      <c r="G23" s="109">
        <v>55.5</v>
      </c>
      <c r="H23" s="110">
        <v>71.3</v>
      </c>
      <c r="I23" s="109">
        <v>54</v>
      </c>
      <c r="J23" s="109"/>
      <c r="K23" s="109">
        <f t="shared" si="0"/>
        <v>62.4</v>
      </c>
      <c r="L23" s="109"/>
      <c r="M23" s="109"/>
    </row>
    <row r="24" spans="1:13" ht="14.45" x14ac:dyDescent="0.3">
      <c r="A24" s="106">
        <v>548</v>
      </c>
      <c r="B24" s="107" t="s">
        <v>16</v>
      </c>
      <c r="C24" s="107" t="s">
        <v>131</v>
      </c>
      <c r="D24" s="107" t="s">
        <v>77</v>
      </c>
      <c r="E24" s="108">
        <v>4.9000000000000004</v>
      </c>
      <c r="F24" s="109">
        <v>64.400000000000006</v>
      </c>
      <c r="G24" s="109">
        <v>60.2</v>
      </c>
      <c r="H24" s="110">
        <v>65.5</v>
      </c>
      <c r="I24" s="109">
        <v>59.1</v>
      </c>
      <c r="J24" s="109"/>
      <c r="K24" s="109">
        <f t="shared" si="0"/>
        <v>62.300000000000004</v>
      </c>
      <c r="L24" s="109"/>
      <c r="M24" s="109"/>
    </row>
    <row r="25" spans="1:13" ht="14.45" x14ac:dyDescent="0.3">
      <c r="A25">
        <v>561</v>
      </c>
      <c r="B25" s="70" t="s">
        <v>21</v>
      </c>
      <c r="C25" s="70" t="s">
        <v>250</v>
      </c>
      <c r="D25" s="70" t="s">
        <v>30</v>
      </c>
      <c r="E25" s="51">
        <v>4.9000000000000004</v>
      </c>
      <c r="F25" s="23">
        <v>58.5</v>
      </c>
      <c r="G25" s="23">
        <v>57.6</v>
      </c>
      <c r="H25" s="50">
        <v>72.8</v>
      </c>
      <c r="I25" s="23">
        <v>60.2</v>
      </c>
      <c r="K25" s="23">
        <f t="shared" si="0"/>
        <v>62.274999999999991</v>
      </c>
      <c r="M25" s="23"/>
    </row>
    <row r="26" spans="1:13" ht="14.45" x14ac:dyDescent="0.3">
      <c r="A26">
        <v>540</v>
      </c>
      <c r="B26" s="70" t="s">
        <v>83</v>
      </c>
      <c r="C26" s="70" t="s">
        <v>152</v>
      </c>
      <c r="D26" s="70" t="s">
        <v>85</v>
      </c>
      <c r="E26" s="51">
        <v>4.8</v>
      </c>
      <c r="F26" s="23">
        <v>63.9</v>
      </c>
      <c r="G26" s="23">
        <v>56.4</v>
      </c>
      <c r="H26" s="50">
        <v>64.099999999999994</v>
      </c>
      <c r="I26" s="23">
        <v>64.099999999999994</v>
      </c>
      <c r="K26" s="23">
        <f t="shared" si="0"/>
        <v>62.124999999999993</v>
      </c>
      <c r="M26" s="23"/>
    </row>
    <row r="27" spans="1:13" ht="14.45" x14ac:dyDescent="0.3">
      <c r="A27">
        <v>500</v>
      </c>
      <c r="B27" s="70" t="s">
        <v>28</v>
      </c>
      <c r="C27" s="70" t="s">
        <v>127</v>
      </c>
      <c r="D27" s="70" t="s">
        <v>61</v>
      </c>
      <c r="E27" s="51">
        <v>4.7</v>
      </c>
      <c r="F27" s="23">
        <v>69.150000000000006</v>
      </c>
      <c r="G27" s="23">
        <v>56.2</v>
      </c>
      <c r="H27" s="23">
        <v>69.25</v>
      </c>
      <c r="I27" s="23">
        <v>53.7</v>
      </c>
      <c r="K27" s="23">
        <f t="shared" si="0"/>
        <v>62.075000000000003</v>
      </c>
      <c r="M27" s="23"/>
    </row>
    <row r="28" spans="1:13" ht="14.45" x14ac:dyDescent="0.3">
      <c r="A28">
        <v>502</v>
      </c>
      <c r="B28" s="70" t="s">
        <v>25</v>
      </c>
      <c r="C28" s="70" t="s">
        <v>236</v>
      </c>
      <c r="D28" s="70" t="s">
        <v>102</v>
      </c>
      <c r="E28" s="51">
        <v>4.7</v>
      </c>
      <c r="F28" s="23">
        <v>63</v>
      </c>
      <c r="G28" s="23">
        <v>56.1</v>
      </c>
      <c r="H28" s="50">
        <v>69.3</v>
      </c>
      <c r="I28" s="23">
        <v>58.5</v>
      </c>
      <c r="K28" s="23">
        <f t="shared" si="0"/>
        <v>61.724999999999994</v>
      </c>
      <c r="M28" s="23"/>
    </row>
    <row r="29" spans="1:13" ht="14.45" x14ac:dyDescent="0.3">
      <c r="A29">
        <v>543</v>
      </c>
      <c r="B29" s="70" t="s">
        <v>21</v>
      </c>
      <c r="C29" s="70" t="s">
        <v>143</v>
      </c>
      <c r="D29" s="70" t="s">
        <v>30</v>
      </c>
      <c r="E29" s="51">
        <v>4.9000000000000004</v>
      </c>
      <c r="F29" s="23">
        <v>55.5</v>
      </c>
      <c r="G29" s="23">
        <v>64.3</v>
      </c>
      <c r="H29" s="50">
        <v>71.599999999999994</v>
      </c>
      <c r="I29" s="23">
        <v>55.5</v>
      </c>
      <c r="K29" s="23">
        <f t="shared" si="0"/>
        <v>61.724999999999994</v>
      </c>
      <c r="M29" s="23"/>
    </row>
    <row r="30" spans="1:13" x14ac:dyDescent="0.25">
      <c r="A30">
        <v>554</v>
      </c>
      <c r="B30" s="70" t="s">
        <v>121</v>
      </c>
      <c r="C30" s="70" t="s">
        <v>243</v>
      </c>
      <c r="D30" s="70" t="s">
        <v>66</v>
      </c>
      <c r="E30" s="51">
        <v>4.9000000000000004</v>
      </c>
      <c r="F30" s="23">
        <v>55.4</v>
      </c>
      <c r="G30" s="23">
        <v>66.3</v>
      </c>
      <c r="H30" s="50">
        <v>72.8</v>
      </c>
      <c r="I30" s="23">
        <v>51.3</v>
      </c>
      <c r="K30" s="23">
        <f t="shared" si="0"/>
        <v>61.45</v>
      </c>
      <c r="M30" s="23"/>
    </row>
    <row r="31" spans="1:13" x14ac:dyDescent="0.25">
      <c r="A31">
        <v>539</v>
      </c>
      <c r="B31" s="70" t="s">
        <v>83</v>
      </c>
      <c r="C31" s="70" t="s">
        <v>146</v>
      </c>
      <c r="D31" s="70" t="s">
        <v>85</v>
      </c>
      <c r="E31" s="51">
        <v>4.8</v>
      </c>
      <c r="F31" s="23">
        <v>65.3</v>
      </c>
      <c r="G31" s="23">
        <v>55.5</v>
      </c>
      <c r="H31" s="50">
        <v>71.2</v>
      </c>
      <c r="I31" s="23">
        <v>53.1</v>
      </c>
      <c r="K31" s="23">
        <f t="shared" si="0"/>
        <v>61.274999999999999</v>
      </c>
      <c r="M31" s="23"/>
    </row>
    <row r="32" spans="1:13" x14ac:dyDescent="0.25">
      <c r="A32" s="106">
        <v>535</v>
      </c>
      <c r="B32" s="107" t="s">
        <v>16</v>
      </c>
      <c r="C32" s="107" t="s">
        <v>150</v>
      </c>
      <c r="D32" s="107" t="s">
        <v>36</v>
      </c>
      <c r="E32" s="108">
        <v>4.8</v>
      </c>
      <c r="F32" s="109">
        <v>61.2</v>
      </c>
      <c r="G32" s="109">
        <v>51.4</v>
      </c>
      <c r="H32" s="110">
        <v>65.900000000000006</v>
      </c>
      <c r="I32" s="109">
        <v>64.900000000000006</v>
      </c>
      <c r="J32" s="109"/>
      <c r="K32" s="109">
        <f t="shared" si="0"/>
        <v>60.85</v>
      </c>
      <c r="L32" s="109"/>
      <c r="M32" s="109"/>
    </row>
    <row r="33" spans="1:13" x14ac:dyDescent="0.25">
      <c r="A33">
        <v>520</v>
      </c>
      <c r="B33" s="70" t="s">
        <v>49</v>
      </c>
      <c r="C33" s="70" t="s">
        <v>240</v>
      </c>
      <c r="D33" s="70" t="s">
        <v>36</v>
      </c>
      <c r="E33" s="51">
        <v>4.8</v>
      </c>
      <c r="F33" s="23">
        <v>71.8</v>
      </c>
      <c r="G33" s="23">
        <v>52.7</v>
      </c>
      <c r="H33" s="50">
        <v>65.599999999999994</v>
      </c>
      <c r="I33" s="23">
        <v>53.3</v>
      </c>
      <c r="K33" s="23">
        <f t="shared" si="0"/>
        <v>60.849999999999994</v>
      </c>
      <c r="M33" s="23"/>
    </row>
    <row r="34" spans="1:13" x14ac:dyDescent="0.25">
      <c r="A34">
        <v>545</v>
      </c>
      <c r="B34" s="70" t="s">
        <v>23</v>
      </c>
      <c r="C34" s="70" t="s">
        <v>133</v>
      </c>
      <c r="D34" s="70" t="s">
        <v>63</v>
      </c>
      <c r="E34" s="51">
        <v>4.9000000000000004</v>
      </c>
      <c r="F34" s="23">
        <v>64.2</v>
      </c>
      <c r="G34" s="23">
        <v>52.9</v>
      </c>
      <c r="H34" s="50">
        <v>67.3</v>
      </c>
      <c r="I34" s="23">
        <v>58.7</v>
      </c>
      <c r="K34" s="23">
        <f t="shared" si="0"/>
        <v>60.774999999999991</v>
      </c>
      <c r="M34" s="23"/>
    </row>
    <row r="35" spans="1:13" x14ac:dyDescent="0.25">
      <c r="A35">
        <v>505</v>
      </c>
      <c r="B35" s="70" t="s">
        <v>23</v>
      </c>
      <c r="C35" s="70" t="s">
        <v>144</v>
      </c>
      <c r="D35" s="70" t="s">
        <v>36</v>
      </c>
      <c r="E35" s="51">
        <v>4.7</v>
      </c>
      <c r="F35" s="23">
        <v>72.400000000000006</v>
      </c>
      <c r="G35" s="23">
        <v>44.6</v>
      </c>
      <c r="H35" s="50">
        <v>62.5</v>
      </c>
      <c r="I35" s="23">
        <v>63.5</v>
      </c>
      <c r="K35" s="23">
        <f t="shared" si="0"/>
        <v>60.75</v>
      </c>
      <c r="M35" s="23"/>
    </row>
    <row r="36" spans="1:13" x14ac:dyDescent="0.25">
      <c r="A36">
        <v>518</v>
      </c>
      <c r="B36" s="70" t="s">
        <v>21</v>
      </c>
      <c r="C36" s="70" t="s">
        <v>110</v>
      </c>
      <c r="D36" s="70" t="s">
        <v>111</v>
      </c>
      <c r="E36" s="51">
        <v>4.8</v>
      </c>
      <c r="F36" s="23">
        <v>63.7</v>
      </c>
      <c r="G36" s="23">
        <v>47.8</v>
      </c>
      <c r="H36" s="50">
        <v>74.2</v>
      </c>
      <c r="I36" s="23">
        <v>57.2</v>
      </c>
      <c r="K36" s="23">
        <f t="shared" si="0"/>
        <v>60.724999999999994</v>
      </c>
      <c r="M36" s="23"/>
    </row>
    <row r="37" spans="1:13" x14ac:dyDescent="0.25">
      <c r="A37">
        <v>556</v>
      </c>
      <c r="B37" s="70" t="s">
        <v>75</v>
      </c>
      <c r="C37" s="70" t="s">
        <v>245</v>
      </c>
      <c r="D37" s="70" t="s">
        <v>36</v>
      </c>
      <c r="E37" s="51">
        <v>4.8</v>
      </c>
      <c r="F37" s="23">
        <v>66</v>
      </c>
      <c r="G37" s="23">
        <v>47.2</v>
      </c>
      <c r="H37" s="50">
        <v>73.3</v>
      </c>
      <c r="I37" s="23">
        <v>56.1</v>
      </c>
      <c r="K37" s="23">
        <f t="shared" si="0"/>
        <v>60.65</v>
      </c>
      <c r="M37" s="23"/>
    </row>
    <row r="38" spans="1:13" x14ac:dyDescent="0.25">
      <c r="A38">
        <v>560</v>
      </c>
      <c r="B38" s="70" t="s">
        <v>75</v>
      </c>
      <c r="C38" s="70" t="s">
        <v>249</v>
      </c>
      <c r="D38" s="70" t="s">
        <v>114</v>
      </c>
      <c r="E38" s="51">
        <v>4.9000000000000004</v>
      </c>
      <c r="F38" s="23">
        <v>70.099999999999994</v>
      </c>
      <c r="G38" s="23">
        <v>50</v>
      </c>
      <c r="H38" s="50">
        <v>65.2</v>
      </c>
      <c r="I38" s="23">
        <v>55.8</v>
      </c>
      <c r="K38" s="23">
        <f t="shared" si="0"/>
        <v>60.275000000000006</v>
      </c>
      <c r="M38" s="23"/>
    </row>
    <row r="39" spans="1:13" x14ac:dyDescent="0.25">
      <c r="A39">
        <v>501</v>
      </c>
      <c r="B39" s="70" t="s">
        <v>28</v>
      </c>
      <c r="C39" s="70" t="s">
        <v>128</v>
      </c>
      <c r="D39" s="70" t="s">
        <v>61</v>
      </c>
      <c r="E39" s="51">
        <v>4.7</v>
      </c>
      <c r="F39" s="23">
        <v>58.9</v>
      </c>
      <c r="G39" s="23">
        <v>58.7</v>
      </c>
      <c r="H39" s="50">
        <v>72.7</v>
      </c>
      <c r="I39" s="23">
        <v>50.5</v>
      </c>
      <c r="K39" s="23">
        <f t="shared" si="0"/>
        <v>60.2</v>
      </c>
      <c r="M39" s="23"/>
    </row>
    <row r="40" spans="1:13" x14ac:dyDescent="0.25">
      <c r="A40">
        <v>519</v>
      </c>
      <c r="B40" s="70" t="s">
        <v>49</v>
      </c>
      <c r="C40" s="70" t="s">
        <v>239</v>
      </c>
      <c r="D40" s="70" t="s">
        <v>30</v>
      </c>
      <c r="E40" s="51">
        <v>4.8</v>
      </c>
      <c r="F40" s="23">
        <v>59</v>
      </c>
      <c r="G40" s="23">
        <v>59</v>
      </c>
      <c r="H40" s="50">
        <v>65.2</v>
      </c>
      <c r="I40" s="23">
        <v>55.4</v>
      </c>
      <c r="K40" s="23">
        <f t="shared" si="0"/>
        <v>59.65</v>
      </c>
      <c r="M40" s="23"/>
    </row>
    <row r="41" spans="1:13" x14ac:dyDescent="0.25">
      <c r="A41">
        <v>551</v>
      </c>
      <c r="B41" s="70" t="s">
        <v>83</v>
      </c>
      <c r="C41" s="70" t="s">
        <v>157</v>
      </c>
      <c r="D41" s="70" t="s">
        <v>85</v>
      </c>
      <c r="E41" s="51">
        <v>4.9000000000000004</v>
      </c>
      <c r="F41" s="23">
        <v>65.8</v>
      </c>
      <c r="G41" s="23">
        <v>50.8</v>
      </c>
      <c r="H41" s="50">
        <v>61.9</v>
      </c>
      <c r="I41" s="23">
        <v>60</v>
      </c>
      <c r="K41" s="23">
        <f t="shared" si="0"/>
        <v>59.625</v>
      </c>
      <c r="M41" s="23"/>
    </row>
    <row r="42" spans="1:13" x14ac:dyDescent="0.25">
      <c r="A42">
        <v>555</v>
      </c>
      <c r="B42" s="70" t="s">
        <v>75</v>
      </c>
      <c r="C42" s="70" t="s">
        <v>244</v>
      </c>
      <c r="D42" s="70" t="s">
        <v>77</v>
      </c>
      <c r="E42" s="51">
        <v>4.7</v>
      </c>
      <c r="F42" s="23">
        <v>61.3</v>
      </c>
      <c r="G42" s="23">
        <v>56.3</v>
      </c>
      <c r="H42" s="50">
        <v>67.900000000000006</v>
      </c>
      <c r="I42" s="23">
        <v>52.6</v>
      </c>
      <c r="K42" s="23">
        <f t="shared" si="0"/>
        <v>59.524999999999999</v>
      </c>
      <c r="M42" s="23"/>
    </row>
    <row r="43" spans="1:13" x14ac:dyDescent="0.25">
      <c r="A43">
        <v>542</v>
      </c>
      <c r="B43" s="70" t="s">
        <v>25</v>
      </c>
      <c r="C43" s="70" t="s">
        <v>242</v>
      </c>
      <c r="D43" s="70" t="s">
        <v>36</v>
      </c>
      <c r="E43" s="51">
        <v>4.9000000000000004</v>
      </c>
      <c r="F43" s="23">
        <v>66.7</v>
      </c>
      <c r="G43" s="23">
        <v>51.1</v>
      </c>
      <c r="H43" s="50">
        <v>63.9</v>
      </c>
      <c r="I43" s="23">
        <v>53</v>
      </c>
      <c r="K43" s="23">
        <f t="shared" si="0"/>
        <v>58.675000000000004</v>
      </c>
      <c r="M43" s="23"/>
    </row>
    <row r="44" spans="1:13" x14ac:dyDescent="0.25">
      <c r="A44">
        <v>553</v>
      </c>
      <c r="B44" s="70" t="s">
        <v>83</v>
      </c>
      <c r="C44" s="70" t="s">
        <v>163</v>
      </c>
      <c r="D44" s="70" t="s">
        <v>164</v>
      </c>
      <c r="E44" s="51">
        <v>4.9000000000000004</v>
      </c>
      <c r="F44" s="23">
        <v>52.5</v>
      </c>
      <c r="G44" s="23">
        <v>53.2</v>
      </c>
      <c r="H44" s="50">
        <v>64.3</v>
      </c>
      <c r="I44" s="23">
        <v>61.8</v>
      </c>
      <c r="K44" s="23">
        <f t="shared" si="0"/>
        <v>57.95</v>
      </c>
      <c r="M44" s="23"/>
    </row>
    <row r="45" spans="1:13" x14ac:dyDescent="0.25">
      <c r="A45">
        <v>559</v>
      </c>
      <c r="B45" s="70" t="s">
        <v>75</v>
      </c>
      <c r="C45" s="70" t="s">
        <v>248</v>
      </c>
      <c r="D45" s="70" t="s">
        <v>59</v>
      </c>
      <c r="E45" s="51">
        <v>4.9000000000000004</v>
      </c>
      <c r="F45" s="23">
        <v>51.8</v>
      </c>
      <c r="G45" s="23">
        <v>57.4</v>
      </c>
      <c r="H45" s="50">
        <v>64.599999999999994</v>
      </c>
      <c r="I45" s="23">
        <v>55.7</v>
      </c>
      <c r="K45" s="23">
        <f t="shared" si="0"/>
        <v>57.375</v>
      </c>
      <c r="M45" s="23"/>
    </row>
    <row r="46" spans="1:13" x14ac:dyDescent="0.25">
      <c r="A46">
        <v>514</v>
      </c>
      <c r="B46" s="70" t="s">
        <v>25</v>
      </c>
      <c r="C46" s="70" t="s">
        <v>238</v>
      </c>
      <c r="D46" s="70" t="s">
        <v>36</v>
      </c>
      <c r="E46" s="51">
        <v>4.8</v>
      </c>
      <c r="F46" s="23">
        <v>59.1</v>
      </c>
      <c r="G46" s="23">
        <v>45.1</v>
      </c>
      <c r="H46" s="50">
        <v>65.5</v>
      </c>
      <c r="I46" s="23">
        <v>57.8</v>
      </c>
      <c r="K46" s="23">
        <f t="shared" si="0"/>
        <v>56.875</v>
      </c>
      <c r="M46" s="23"/>
    </row>
    <row r="47" spans="1:13" x14ac:dyDescent="0.25">
      <c r="A47">
        <v>527</v>
      </c>
      <c r="B47" s="70" t="s">
        <v>159</v>
      </c>
      <c r="C47" s="70" t="s">
        <v>160</v>
      </c>
      <c r="D47" s="70" t="s">
        <v>161</v>
      </c>
      <c r="E47" s="51">
        <v>4.8</v>
      </c>
      <c r="F47" s="23">
        <v>50.9</v>
      </c>
      <c r="G47" s="23">
        <v>56</v>
      </c>
      <c r="H47" s="50">
        <v>63.8</v>
      </c>
      <c r="I47" s="23">
        <v>56.6</v>
      </c>
      <c r="K47" s="23">
        <f t="shared" si="0"/>
        <v>56.824999999999996</v>
      </c>
      <c r="M47" s="23"/>
    </row>
    <row r="48" spans="1:13" x14ac:dyDescent="0.25">
      <c r="A48">
        <v>503</v>
      </c>
      <c r="B48" s="70" t="s">
        <v>25</v>
      </c>
      <c r="C48" s="70" t="s">
        <v>237</v>
      </c>
      <c r="D48" s="70" t="s">
        <v>36</v>
      </c>
      <c r="E48" s="51">
        <v>4.7</v>
      </c>
      <c r="F48" s="23">
        <v>61.7</v>
      </c>
      <c r="G48" s="23">
        <v>50.8</v>
      </c>
      <c r="H48" s="50">
        <v>55.6</v>
      </c>
      <c r="I48" s="23">
        <v>52.1</v>
      </c>
      <c r="K48" s="23">
        <f t="shared" si="0"/>
        <v>55.05</v>
      </c>
      <c r="M48" s="23"/>
    </row>
    <row r="49" spans="1:13" x14ac:dyDescent="0.25">
      <c r="A49">
        <v>538</v>
      </c>
      <c r="B49" s="70" t="s">
        <v>83</v>
      </c>
      <c r="C49" s="70" t="s">
        <v>162</v>
      </c>
      <c r="D49" s="70" t="s">
        <v>85</v>
      </c>
      <c r="E49" s="51">
        <v>4.8</v>
      </c>
      <c r="F49" s="23">
        <v>58.6</v>
      </c>
      <c r="G49" s="23">
        <v>48.7</v>
      </c>
      <c r="H49" s="50">
        <v>63.6</v>
      </c>
      <c r="I49" s="23">
        <v>40.1</v>
      </c>
      <c r="K49" s="23">
        <f t="shared" si="0"/>
        <v>52.75</v>
      </c>
      <c r="M49" s="23"/>
    </row>
    <row r="50" spans="1:13" x14ac:dyDescent="0.25">
      <c r="A50" s="74" t="s">
        <v>42</v>
      </c>
      <c r="B50" s="74"/>
      <c r="C50" s="74"/>
      <c r="D50" s="67"/>
      <c r="E50" s="22">
        <v>6.66</v>
      </c>
      <c r="F50" s="22">
        <v>9.02</v>
      </c>
      <c r="G50" s="78">
        <v>9.8000000000000007</v>
      </c>
      <c r="H50" s="22">
        <v>10.26</v>
      </c>
      <c r="I50" s="22"/>
      <c r="J50" s="22"/>
      <c r="K50" s="22"/>
      <c r="L50" s="22"/>
    </row>
    <row r="51" spans="1:13" x14ac:dyDescent="0.25">
      <c r="A51" s="75" t="s">
        <v>43</v>
      </c>
      <c r="B51" s="75"/>
      <c r="C51" s="75"/>
      <c r="D51" s="46"/>
      <c r="E51" s="7">
        <v>7.53</v>
      </c>
      <c r="F51" s="7">
        <v>11.86</v>
      </c>
      <c r="G51" s="79">
        <v>10.3</v>
      </c>
      <c r="H51" s="7">
        <v>13.04</v>
      </c>
      <c r="I51" s="7"/>
      <c r="J51" s="7"/>
      <c r="K51" s="7"/>
      <c r="L51" s="7"/>
    </row>
    <row r="52" spans="1:13" x14ac:dyDescent="0.25">
      <c r="A52" s="76" t="s">
        <v>44</v>
      </c>
      <c r="B52" s="76"/>
      <c r="C52" s="76"/>
      <c r="D52" s="49"/>
      <c r="E52" s="14">
        <v>65.239999999999995</v>
      </c>
      <c r="F52" s="14">
        <v>56.08</v>
      </c>
      <c r="G52" s="80">
        <v>70.16</v>
      </c>
      <c r="H52" s="14">
        <v>57.93</v>
      </c>
      <c r="I52" s="14"/>
      <c r="J52" s="14"/>
      <c r="K52" s="14">
        <f>AVERAGE(K3:K51)</f>
        <v>62.121542553191489</v>
      </c>
      <c r="L52" s="14"/>
    </row>
  </sheetData>
  <mergeCells count="1">
    <mergeCell ref="A1:L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K30" sqref="K30"/>
    </sheetView>
  </sheetViews>
  <sheetFormatPr defaultRowHeight="15" x14ac:dyDescent="0.25"/>
  <cols>
    <col min="1" max="1" width="5.5703125" bestFit="1" customWidth="1"/>
    <col min="2" max="2" width="16" bestFit="1" customWidth="1"/>
    <col min="3" max="3" width="10.85546875" bestFit="1" customWidth="1"/>
    <col min="4" max="4" width="13.5703125" customWidth="1"/>
    <col min="5" max="5" width="10.85546875" customWidth="1"/>
    <col min="6" max="6" width="8" customWidth="1"/>
    <col min="7" max="7" width="9.28515625" customWidth="1"/>
    <col min="8" max="8" width="7.7109375" customWidth="1"/>
    <col min="9" max="10" width="9" bestFit="1" customWidth="1"/>
    <col min="11" max="11" width="6.5703125" customWidth="1"/>
    <col min="12" max="12" width="6" customWidth="1"/>
    <col min="13" max="13" width="5.5703125" customWidth="1"/>
  </cols>
  <sheetData>
    <row r="1" spans="1:13" ht="14.45" customHeight="1" x14ac:dyDescent="0.3">
      <c r="B1" s="128" t="s">
        <v>234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20" customFormat="1" ht="33.75" customHeight="1" x14ac:dyDescent="0.3">
      <c r="A2" s="71" t="s">
        <v>1</v>
      </c>
      <c r="B2" s="77" t="s">
        <v>2</v>
      </c>
      <c r="C2" s="77" t="s">
        <v>3</v>
      </c>
      <c r="D2" s="77" t="s">
        <v>4</v>
      </c>
      <c r="E2" s="73" t="s">
        <v>5</v>
      </c>
      <c r="F2" s="73" t="s">
        <v>45</v>
      </c>
      <c r="G2" s="73" t="s">
        <v>46</v>
      </c>
      <c r="H2" s="73" t="s">
        <v>7</v>
      </c>
      <c r="I2" s="73" t="s">
        <v>8</v>
      </c>
      <c r="J2" s="73" t="s">
        <v>9</v>
      </c>
      <c r="K2" s="73" t="s">
        <v>10</v>
      </c>
      <c r="L2" s="73" t="s">
        <v>11</v>
      </c>
      <c r="M2" s="73" t="s">
        <v>12</v>
      </c>
    </row>
    <row r="3" spans="1:13" ht="14.45" x14ac:dyDescent="0.3">
      <c r="A3" s="50">
        <v>607</v>
      </c>
      <c r="B3" s="50" t="s">
        <v>21</v>
      </c>
      <c r="C3" s="50" t="s">
        <v>175</v>
      </c>
      <c r="D3" s="50" t="s">
        <v>114</v>
      </c>
      <c r="E3" s="50">
        <v>5.2</v>
      </c>
      <c r="F3" s="50">
        <v>74.099999999999994</v>
      </c>
      <c r="G3" s="50">
        <v>75.599999999999994</v>
      </c>
      <c r="H3" s="50">
        <v>74.099999999999994</v>
      </c>
      <c r="I3" s="50">
        <v>65</v>
      </c>
      <c r="J3" s="50"/>
      <c r="K3" s="50">
        <f>AVERAGE(Table8[[#This Row],[Black-stone]:[Warsaw]])</f>
        <v>72.199999999999989</v>
      </c>
      <c r="L3" s="50"/>
      <c r="M3" s="50"/>
    </row>
    <row r="4" spans="1:13" ht="14.45" x14ac:dyDescent="0.3">
      <c r="A4" s="50">
        <v>642</v>
      </c>
      <c r="B4" s="50" t="s">
        <v>121</v>
      </c>
      <c r="C4" s="50" t="s">
        <v>173</v>
      </c>
      <c r="D4" s="50" t="s">
        <v>114</v>
      </c>
      <c r="E4" s="50">
        <v>5.3</v>
      </c>
      <c r="F4" s="50">
        <v>76.150000000000006</v>
      </c>
      <c r="G4" s="50">
        <v>70.75</v>
      </c>
      <c r="H4" s="50">
        <v>76.150000000000006</v>
      </c>
      <c r="I4" s="50">
        <v>58.7</v>
      </c>
      <c r="J4" s="50"/>
      <c r="K4" s="50">
        <f>AVERAGE(Table8[[#This Row],[Black-stone]:[Warsaw]])</f>
        <v>70.4375</v>
      </c>
      <c r="L4" s="50"/>
      <c r="M4" s="50"/>
    </row>
    <row r="5" spans="1:13" ht="14.45" x14ac:dyDescent="0.3">
      <c r="A5" s="50">
        <v>611</v>
      </c>
      <c r="B5" s="50" t="s">
        <v>28</v>
      </c>
      <c r="C5" s="50" t="s">
        <v>178</v>
      </c>
      <c r="D5" s="50" t="s">
        <v>18</v>
      </c>
      <c r="E5" s="50">
        <v>5.3</v>
      </c>
      <c r="F5" s="50">
        <v>78.599999999999994</v>
      </c>
      <c r="G5" s="50">
        <v>63.5</v>
      </c>
      <c r="H5" s="50">
        <v>78.599999999999994</v>
      </c>
      <c r="I5" s="50">
        <v>59</v>
      </c>
      <c r="J5" s="50"/>
      <c r="K5" s="50">
        <f>AVERAGE(Table8[[#This Row],[Black-stone]:[Warsaw]])</f>
        <v>69.924999999999997</v>
      </c>
      <c r="L5" s="50"/>
      <c r="M5" s="50"/>
    </row>
    <row r="6" spans="1:13" ht="14.45" x14ac:dyDescent="0.3">
      <c r="A6" s="50">
        <v>603</v>
      </c>
      <c r="B6" s="50" t="s">
        <v>23</v>
      </c>
      <c r="C6" s="50" t="s">
        <v>171</v>
      </c>
      <c r="D6" s="50" t="s">
        <v>36</v>
      </c>
      <c r="E6" s="50">
        <v>5.0999999999999996</v>
      </c>
      <c r="F6" s="50">
        <v>77.900000000000006</v>
      </c>
      <c r="G6" s="50">
        <v>53.4</v>
      </c>
      <c r="H6" s="50">
        <v>77.900000000000006</v>
      </c>
      <c r="I6" s="50">
        <v>69.8</v>
      </c>
      <c r="J6" s="50"/>
      <c r="K6" s="50">
        <f>AVERAGE(Table8[[#This Row],[Black-stone]:[Warsaw]])</f>
        <v>69.75</v>
      </c>
      <c r="L6" s="50"/>
      <c r="M6" s="50"/>
    </row>
    <row r="7" spans="1:13" ht="14.45" x14ac:dyDescent="0.3">
      <c r="A7" s="50">
        <v>601</v>
      </c>
      <c r="B7" s="50" t="s">
        <v>23</v>
      </c>
      <c r="C7" s="50" t="s">
        <v>181</v>
      </c>
      <c r="D7" s="50" t="s">
        <v>120</v>
      </c>
      <c r="E7" s="50">
        <v>5</v>
      </c>
      <c r="F7" s="50">
        <v>75.8</v>
      </c>
      <c r="G7" s="50">
        <v>60.5</v>
      </c>
      <c r="H7" s="50">
        <v>75.8</v>
      </c>
      <c r="I7" s="50">
        <v>62.5</v>
      </c>
      <c r="J7" s="50"/>
      <c r="K7" s="50">
        <f>AVERAGE(Table8[[#This Row],[Black-stone]:[Warsaw]])</f>
        <v>68.650000000000006</v>
      </c>
      <c r="L7" s="50"/>
      <c r="M7" s="50"/>
    </row>
    <row r="8" spans="1:13" ht="14.45" x14ac:dyDescent="0.3">
      <c r="A8" s="50">
        <v>646</v>
      </c>
      <c r="B8" s="50" t="s">
        <v>75</v>
      </c>
      <c r="C8" s="50" t="s">
        <v>257</v>
      </c>
      <c r="D8" s="50" t="s">
        <v>107</v>
      </c>
      <c r="E8" s="50">
        <v>5.0999999999999996</v>
      </c>
      <c r="F8" s="50">
        <v>71.099999999999994</v>
      </c>
      <c r="G8" s="50">
        <v>67.599999999999994</v>
      </c>
      <c r="H8" s="50">
        <v>71.099999999999994</v>
      </c>
      <c r="I8" s="50">
        <v>61.8</v>
      </c>
      <c r="J8" s="50"/>
      <c r="K8" s="50">
        <f>AVERAGE(Table8[[#This Row],[Black-stone]:[Warsaw]])</f>
        <v>67.899999999999991</v>
      </c>
      <c r="L8" s="50"/>
      <c r="M8" s="50"/>
    </row>
    <row r="9" spans="1:13" ht="14.45" x14ac:dyDescent="0.3">
      <c r="A9" s="50">
        <v>619</v>
      </c>
      <c r="B9" s="50" t="s">
        <v>23</v>
      </c>
      <c r="C9" s="50" t="s">
        <v>185</v>
      </c>
      <c r="D9" s="50" t="s">
        <v>18</v>
      </c>
      <c r="E9" s="50">
        <v>5.4</v>
      </c>
      <c r="F9" s="50">
        <v>73.7</v>
      </c>
      <c r="G9" s="50">
        <v>62.3</v>
      </c>
      <c r="H9" s="50">
        <v>73.7</v>
      </c>
      <c r="I9" s="50">
        <v>60.9</v>
      </c>
      <c r="J9" s="50"/>
      <c r="K9" s="50">
        <f>AVERAGE(Table8[[#This Row],[Black-stone]:[Warsaw]])</f>
        <v>67.649999999999991</v>
      </c>
      <c r="L9" s="50"/>
      <c r="M9" s="50"/>
    </row>
    <row r="10" spans="1:13" ht="14.45" x14ac:dyDescent="0.3">
      <c r="A10" s="50">
        <v>602</v>
      </c>
      <c r="B10" s="50" t="s">
        <v>40</v>
      </c>
      <c r="C10" s="50" t="s">
        <v>180</v>
      </c>
      <c r="D10" s="50" t="s">
        <v>36</v>
      </c>
      <c r="E10" s="50">
        <v>5.0999999999999996</v>
      </c>
      <c r="F10" s="50">
        <v>74.599999999999994</v>
      </c>
      <c r="G10" s="50">
        <v>65.2</v>
      </c>
      <c r="H10" s="50">
        <v>74.599999999999994</v>
      </c>
      <c r="I10" s="50">
        <v>55.3</v>
      </c>
      <c r="J10" s="50"/>
      <c r="K10" s="50">
        <f>AVERAGE(Table8[[#This Row],[Black-stone]:[Warsaw]])</f>
        <v>67.424999999999997</v>
      </c>
      <c r="L10" s="50"/>
      <c r="M10" s="50"/>
    </row>
    <row r="11" spans="1:13" ht="14.45" x14ac:dyDescent="0.3">
      <c r="A11" s="110">
        <v>621</v>
      </c>
      <c r="B11" s="110" t="s">
        <v>16</v>
      </c>
      <c r="C11" s="110" t="s">
        <v>177</v>
      </c>
      <c r="D11" s="110" t="s">
        <v>107</v>
      </c>
      <c r="E11" s="110">
        <v>5.4</v>
      </c>
      <c r="F11" s="110">
        <v>72.3</v>
      </c>
      <c r="G11" s="110">
        <v>65</v>
      </c>
      <c r="H11" s="110">
        <v>72.3</v>
      </c>
      <c r="I11" s="110">
        <v>59.8</v>
      </c>
      <c r="J11" s="110"/>
      <c r="K11" s="110">
        <f>AVERAGE(Table8[[#This Row],[Black-stone]:[Warsaw]])</f>
        <v>67.350000000000009</v>
      </c>
      <c r="L11" s="110"/>
      <c r="M11" s="110"/>
    </row>
    <row r="12" spans="1:13" ht="14.45" x14ac:dyDescent="0.3">
      <c r="A12" s="50">
        <v>622</v>
      </c>
      <c r="B12" s="50" t="s">
        <v>28</v>
      </c>
      <c r="C12" s="50" t="s">
        <v>189</v>
      </c>
      <c r="D12" s="50" t="s">
        <v>36</v>
      </c>
      <c r="E12" s="50">
        <v>5.5</v>
      </c>
      <c r="F12" s="50">
        <v>71</v>
      </c>
      <c r="G12" s="50">
        <v>64.2</v>
      </c>
      <c r="H12" s="50">
        <v>71</v>
      </c>
      <c r="I12" s="50">
        <v>60.5</v>
      </c>
      <c r="J12" s="50"/>
      <c r="K12" s="50">
        <f>AVERAGE(Table8[[#This Row],[Black-stone]:[Warsaw]])</f>
        <v>66.674999999999997</v>
      </c>
      <c r="L12" s="50"/>
      <c r="M12" s="50"/>
    </row>
    <row r="13" spans="1:13" ht="14.45" x14ac:dyDescent="0.3">
      <c r="A13" s="50">
        <v>617</v>
      </c>
      <c r="B13" s="50" t="s">
        <v>28</v>
      </c>
      <c r="C13" s="50" t="s">
        <v>170</v>
      </c>
      <c r="D13" s="50" t="s">
        <v>18</v>
      </c>
      <c r="E13" s="50">
        <v>5.4</v>
      </c>
      <c r="F13" s="50">
        <v>68.7</v>
      </c>
      <c r="G13" s="50">
        <v>70.099999999999994</v>
      </c>
      <c r="H13" s="50">
        <v>68.7</v>
      </c>
      <c r="I13" s="50">
        <v>58.6</v>
      </c>
      <c r="J13" s="50"/>
      <c r="K13" s="50">
        <f>AVERAGE(Table8[[#This Row],[Black-stone]:[Warsaw]])</f>
        <v>66.525000000000006</v>
      </c>
      <c r="L13" s="50"/>
      <c r="M13" s="50"/>
    </row>
    <row r="14" spans="1:13" ht="14.45" x14ac:dyDescent="0.3">
      <c r="A14" s="50">
        <v>647</v>
      </c>
      <c r="B14" s="50" t="s">
        <v>75</v>
      </c>
      <c r="C14" s="50" t="s">
        <v>258</v>
      </c>
      <c r="D14" s="50" t="s">
        <v>36</v>
      </c>
      <c r="E14" s="50">
        <v>5.4</v>
      </c>
      <c r="F14" s="50">
        <v>69.599999999999994</v>
      </c>
      <c r="G14" s="50">
        <v>64.5</v>
      </c>
      <c r="H14" s="50">
        <v>69.599999999999994</v>
      </c>
      <c r="I14" s="50">
        <v>62.3</v>
      </c>
      <c r="J14" s="50"/>
      <c r="K14" s="50">
        <f>AVERAGE(Table8[[#This Row],[Black-stone]:[Warsaw]])</f>
        <v>66.5</v>
      </c>
      <c r="L14" s="50"/>
      <c r="M14" s="50"/>
    </row>
    <row r="15" spans="1:13" ht="14.45" x14ac:dyDescent="0.3">
      <c r="A15" s="50">
        <v>648</v>
      </c>
      <c r="B15" s="50" t="s">
        <v>75</v>
      </c>
      <c r="C15" s="50" t="s">
        <v>259</v>
      </c>
      <c r="D15" s="50" t="s">
        <v>107</v>
      </c>
      <c r="E15" s="50">
        <v>5.5</v>
      </c>
      <c r="F15" s="50">
        <v>70.8</v>
      </c>
      <c r="G15" s="50">
        <v>65</v>
      </c>
      <c r="H15" s="50">
        <v>70.8</v>
      </c>
      <c r="I15" s="50">
        <v>58.5</v>
      </c>
      <c r="J15" s="50"/>
      <c r="K15" s="50">
        <f>AVERAGE(Table8[[#This Row],[Black-stone]:[Warsaw]])</f>
        <v>66.275000000000006</v>
      </c>
      <c r="L15" s="50"/>
      <c r="M15" s="50"/>
    </row>
    <row r="16" spans="1:13" ht="14.45" x14ac:dyDescent="0.3">
      <c r="A16" s="50">
        <v>645</v>
      </c>
      <c r="B16" s="50" t="s">
        <v>75</v>
      </c>
      <c r="C16" s="50" t="s">
        <v>256</v>
      </c>
      <c r="D16" s="50" t="s">
        <v>36</v>
      </c>
      <c r="E16" s="50">
        <v>5</v>
      </c>
      <c r="F16" s="50">
        <v>70.3</v>
      </c>
      <c r="G16" s="50">
        <v>62.4</v>
      </c>
      <c r="H16" s="50">
        <v>70.3</v>
      </c>
      <c r="I16" s="50">
        <v>54.4</v>
      </c>
      <c r="J16" s="50"/>
      <c r="K16" s="50">
        <f>AVERAGE(Table8[[#This Row],[Black-stone]:[Warsaw]])</f>
        <v>64.349999999999994</v>
      </c>
      <c r="L16" s="50"/>
      <c r="M16" s="50"/>
    </row>
    <row r="17" spans="1:13" ht="14.45" x14ac:dyDescent="0.3">
      <c r="A17" s="50">
        <v>649</v>
      </c>
      <c r="B17" s="50" t="s">
        <v>75</v>
      </c>
      <c r="C17" s="50" t="s">
        <v>260</v>
      </c>
      <c r="D17" s="50" t="s">
        <v>114</v>
      </c>
      <c r="E17" s="50">
        <v>5.5</v>
      </c>
      <c r="F17" s="50">
        <v>66.099999999999994</v>
      </c>
      <c r="G17" s="50">
        <v>65.7</v>
      </c>
      <c r="H17" s="50">
        <v>66.099999999999994</v>
      </c>
      <c r="I17" s="50">
        <v>58.4</v>
      </c>
      <c r="J17" s="50"/>
      <c r="K17" s="50">
        <f>AVERAGE(Table8[[#This Row],[Black-stone]:[Warsaw]])</f>
        <v>64.075000000000003</v>
      </c>
      <c r="L17" s="50"/>
      <c r="M17" s="50"/>
    </row>
    <row r="18" spans="1:13" ht="14.45" x14ac:dyDescent="0.3">
      <c r="A18" s="50">
        <v>610</v>
      </c>
      <c r="B18" s="50" t="s">
        <v>83</v>
      </c>
      <c r="C18" s="50" t="s">
        <v>194</v>
      </c>
      <c r="D18" s="50" t="s">
        <v>66</v>
      </c>
      <c r="E18" s="50">
        <v>5.2</v>
      </c>
      <c r="F18" s="50">
        <v>64.400000000000006</v>
      </c>
      <c r="G18" s="50">
        <v>68.3</v>
      </c>
      <c r="H18" s="50">
        <v>64.400000000000006</v>
      </c>
      <c r="I18" s="50">
        <v>56.9</v>
      </c>
      <c r="J18" s="50"/>
      <c r="K18" s="50">
        <f>AVERAGE(Table8[[#This Row],[Black-stone]:[Warsaw]])</f>
        <v>63.5</v>
      </c>
      <c r="L18" s="50"/>
      <c r="M18" s="50"/>
    </row>
    <row r="19" spans="1:13" ht="14.45" x14ac:dyDescent="0.3">
      <c r="A19" s="50">
        <v>624</v>
      </c>
      <c r="B19" s="50" t="s">
        <v>83</v>
      </c>
      <c r="C19" s="50" t="s">
        <v>192</v>
      </c>
      <c r="D19" s="50" t="s">
        <v>164</v>
      </c>
      <c r="E19" s="50">
        <v>5.2</v>
      </c>
      <c r="F19" s="50">
        <v>68.400000000000006</v>
      </c>
      <c r="G19" s="50">
        <v>58.2</v>
      </c>
      <c r="H19" s="50">
        <v>68.400000000000006</v>
      </c>
      <c r="I19" s="50">
        <v>58.3</v>
      </c>
      <c r="J19" s="50"/>
      <c r="K19" s="50">
        <f>AVERAGE(Table8[[#This Row],[Black-stone]:[Warsaw]])</f>
        <v>63.325000000000003</v>
      </c>
      <c r="L19" s="50"/>
      <c r="M19" s="50"/>
    </row>
    <row r="20" spans="1:13" ht="14.45" x14ac:dyDescent="0.3">
      <c r="A20" s="50">
        <v>618</v>
      </c>
      <c r="B20" s="50" t="s">
        <v>49</v>
      </c>
      <c r="C20" s="50" t="s">
        <v>254</v>
      </c>
      <c r="D20" s="50" t="s">
        <v>36</v>
      </c>
      <c r="E20" s="50">
        <v>5.4</v>
      </c>
      <c r="F20" s="50">
        <v>69.3</v>
      </c>
      <c r="G20" s="50">
        <v>62.8</v>
      </c>
      <c r="H20" s="50">
        <v>69.3</v>
      </c>
      <c r="I20" s="50">
        <v>48.7</v>
      </c>
      <c r="J20" s="50"/>
      <c r="K20" s="50">
        <f>AVERAGE(Table8[[#This Row],[Black-stone]:[Warsaw]])</f>
        <v>62.524999999999991</v>
      </c>
      <c r="L20" s="50"/>
      <c r="M20" s="50"/>
    </row>
    <row r="21" spans="1:13" ht="14.45" x14ac:dyDescent="0.3">
      <c r="A21" s="50">
        <v>616</v>
      </c>
      <c r="B21" s="50" t="s">
        <v>83</v>
      </c>
      <c r="C21" s="50" t="s">
        <v>190</v>
      </c>
      <c r="D21" s="50" t="s">
        <v>164</v>
      </c>
      <c r="E21" s="50">
        <v>5.3</v>
      </c>
      <c r="F21" s="50">
        <v>61.4</v>
      </c>
      <c r="G21" s="50">
        <v>63.8</v>
      </c>
      <c r="H21" s="50">
        <v>61.4</v>
      </c>
      <c r="I21" s="50">
        <v>62.4</v>
      </c>
      <c r="J21" s="50"/>
      <c r="K21" s="50">
        <f>AVERAGE(Table8[[#This Row],[Black-stone]:[Warsaw]])</f>
        <v>62.25</v>
      </c>
      <c r="L21" s="50"/>
      <c r="M21" s="50"/>
    </row>
    <row r="22" spans="1:13" ht="14.45" x14ac:dyDescent="0.3">
      <c r="A22" s="50">
        <v>615</v>
      </c>
      <c r="B22" s="50" t="s">
        <v>123</v>
      </c>
      <c r="C22" s="50" t="s">
        <v>184</v>
      </c>
      <c r="D22" s="50" t="s">
        <v>253</v>
      </c>
      <c r="E22" s="50">
        <v>5.3</v>
      </c>
      <c r="F22" s="50">
        <v>64.2</v>
      </c>
      <c r="G22" s="50">
        <v>59.8</v>
      </c>
      <c r="H22" s="50">
        <v>64.2</v>
      </c>
      <c r="I22" s="50">
        <v>59.9</v>
      </c>
      <c r="J22" s="50"/>
      <c r="K22" s="50">
        <f>AVERAGE(Table8[[#This Row],[Black-stone]:[Warsaw]])</f>
        <v>62.024999999999999</v>
      </c>
      <c r="L22" s="50"/>
      <c r="M22" s="50"/>
    </row>
    <row r="23" spans="1:13" ht="14.45" x14ac:dyDescent="0.3">
      <c r="A23" s="50">
        <v>625</v>
      </c>
      <c r="B23" s="50" t="s">
        <v>83</v>
      </c>
      <c r="C23" s="50" t="s">
        <v>187</v>
      </c>
      <c r="D23" s="50" t="s">
        <v>188</v>
      </c>
      <c r="E23" s="50">
        <v>5.5</v>
      </c>
      <c r="F23" s="50">
        <v>64.400000000000006</v>
      </c>
      <c r="G23" s="50">
        <v>61.8</v>
      </c>
      <c r="H23" s="50">
        <v>64.400000000000006</v>
      </c>
      <c r="I23" s="50">
        <v>53.6</v>
      </c>
      <c r="J23" s="50"/>
      <c r="K23" s="50">
        <f>AVERAGE(Table8[[#This Row],[Black-stone]:[Warsaw]])</f>
        <v>61.050000000000004</v>
      </c>
      <c r="L23" s="50"/>
      <c r="M23" s="50"/>
    </row>
    <row r="24" spans="1:13" ht="14.45" x14ac:dyDescent="0.3">
      <c r="A24" s="50">
        <v>609</v>
      </c>
      <c r="B24" s="50" t="s">
        <v>83</v>
      </c>
      <c r="C24" s="50" t="s">
        <v>176</v>
      </c>
      <c r="D24" s="50" t="s">
        <v>85</v>
      </c>
      <c r="E24" s="50">
        <v>5.2</v>
      </c>
      <c r="F24" s="50">
        <v>68</v>
      </c>
      <c r="G24" s="50">
        <v>52.9</v>
      </c>
      <c r="H24" s="50">
        <v>68</v>
      </c>
      <c r="I24" s="50">
        <v>50.8</v>
      </c>
      <c r="J24" s="50"/>
      <c r="K24" s="50">
        <f>AVERAGE(Table8[[#This Row],[Black-stone]:[Warsaw]])</f>
        <v>59.924999999999997</v>
      </c>
      <c r="L24" s="50"/>
      <c r="M24" s="50"/>
    </row>
    <row r="25" spans="1:13" ht="14.45" x14ac:dyDescent="0.3">
      <c r="A25" s="50">
        <v>623</v>
      </c>
      <c r="B25" s="50" t="s">
        <v>25</v>
      </c>
      <c r="C25" s="50" t="s">
        <v>255</v>
      </c>
      <c r="D25" s="50" t="s">
        <v>36</v>
      </c>
      <c r="E25" s="50">
        <v>5.5</v>
      </c>
      <c r="F25" s="50">
        <v>60.7</v>
      </c>
      <c r="G25" s="50">
        <v>63.2</v>
      </c>
      <c r="H25" s="50">
        <v>60.7</v>
      </c>
      <c r="I25" s="50">
        <v>50.8</v>
      </c>
      <c r="J25" s="50"/>
      <c r="K25" s="50">
        <f>AVERAGE(Table8[[#This Row],[Black-stone]:[Warsaw]])</f>
        <v>58.850000000000009</v>
      </c>
      <c r="L25" s="50"/>
      <c r="M25" s="50"/>
    </row>
    <row r="26" spans="1:13" ht="14.45" x14ac:dyDescent="0.3">
      <c r="A26" s="50">
        <v>606</v>
      </c>
      <c r="B26" s="50" t="s">
        <v>25</v>
      </c>
      <c r="C26" s="50" t="s">
        <v>252</v>
      </c>
      <c r="D26" s="50" t="s">
        <v>197</v>
      </c>
      <c r="E26" s="50">
        <v>5.2</v>
      </c>
      <c r="F26" s="50">
        <v>54.3</v>
      </c>
      <c r="G26" s="50">
        <v>58.5</v>
      </c>
      <c r="H26" s="50">
        <v>54.3</v>
      </c>
      <c r="I26" s="50">
        <v>54</v>
      </c>
      <c r="J26" s="50"/>
      <c r="K26" s="50">
        <f>AVERAGE(Table8[[#This Row],[Black-stone]:[Warsaw]])</f>
        <v>55.274999999999999</v>
      </c>
      <c r="L26" s="50"/>
      <c r="M26" s="50"/>
    </row>
    <row r="27" spans="1:13" ht="14.45" x14ac:dyDescent="0.3">
      <c r="B27" t="s">
        <v>42</v>
      </c>
      <c r="F27">
        <v>6.92</v>
      </c>
      <c r="G27">
        <v>7.37</v>
      </c>
      <c r="H27">
        <v>6.92</v>
      </c>
      <c r="I27">
        <v>7.32</v>
      </c>
    </row>
    <row r="28" spans="1:13" ht="14.45" x14ac:dyDescent="0.3">
      <c r="B28" t="s">
        <v>43</v>
      </c>
      <c r="F28">
        <v>7.26</v>
      </c>
      <c r="G28">
        <v>8.43</v>
      </c>
      <c r="H28">
        <v>7.26</v>
      </c>
      <c r="I28">
        <v>9.06</v>
      </c>
    </row>
    <row r="29" spans="1:13" ht="14.45" x14ac:dyDescent="0.3">
      <c r="B29" t="s">
        <v>44</v>
      </c>
      <c r="F29">
        <v>69.56</v>
      </c>
      <c r="G29">
        <v>63.9</v>
      </c>
      <c r="H29">
        <v>69.56</v>
      </c>
      <c r="I29">
        <v>58.55</v>
      </c>
      <c r="K29" s="50">
        <f>AVERAGE(K3:K28)</f>
        <v>65.183854166666677</v>
      </c>
    </row>
  </sheetData>
  <mergeCells count="1">
    <mergeCell ref="B1:M1"/>
  </mergeCells>
  <pageMargins left="0.7" right="0.7" top="0.75" bottom="0.75" header="0.3" footer="0.3"/>
  <pageSetup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C22" sqref="C22"/>
    </sheetView>
  </sheetViews>
  <sheetFormatPr defaultRowHeight="15" x14ac:dyDescent="0.25"/>
  <cols>
    <col min="1" max="1" width="5" bestFit="1" customWidth="1"/>
    <col min="2" max="2" width="16" bestFit="1" customWidth="1"/>
    <col min="3" max="3" width="12.42578125" customWidth="1"/>
    <col min="4" max="4" width="13.5703125" bestFit="1" customWidth="1"/>
    <col min="5" max="5" width="9" customWidth="1"/>
    <col min="6" max="6" width="5.7109375" style="50" customWidth="1"/>
    <col min="7" max="7" width="8.140625" style="50" customWidth="1"/>
    <col min="8" max="9" width="7.28515625" style="50" customWidth="1"/>
    <col min="10" max="10" width="8.140625" style="50" customWidth="1"/>
    <col min="11" max="11" width="7.28515625" style="50" customWidth="1"/>
    <col min="12" max="12" width="7" style="50" customWidth="1"/>
    <col min="13" max="13" width="6.7109375" style="50" customWidth="1"/>
  </cols>
  <sheetData>
    <row r="1" spans="1:13" ht="14.45" customHeight="1" x14ac:dyDescent="0.3">
      <c r="B1" s="128" t="s">
        <v>235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s="20" customFormat="1" ht="33.75" customHeight="1" x14ac:dyDescent="0.3">
      <c r="A2" s="71" t="s">
        <v>1</v>
      </c>
      <c r="B2" s="72" t="s">
        <v>2</v>
      </c>
      <c r="C2" s="72" t="s">
        <v>3</v>
      </c>
      <c r="D2" s="72" t="s">
        <v>4</v>
      </c>
      <c r="E2" s="73" t="s">
        <v>5</v>
      </c>
      <c r="F2" s="73" t="s">
        <v>45</v>
      </c>
      <c r="G2" s="73" t="s">
        <v>46</v>
      </c>
      <c r="H2" s="73" t="s">
        <v>7</v>
      </c>
      <c r="I2" s="73" t="s">
        <v>8</v>
      </c>
      <c r="J2" s="73" t="s">
        <v>9</v>
      </c>
      <c r="K2" s="73" t="s">
        <v>10</v>
      </c>
      <c r="L2" s="73" t="s">
        <v>11</v>
      </c>
      <c r="M2" s="73" t="s">
        <v>12</v>
      </c>
    </row>
    <row r="3" spans="1:13" ht="14.45" x14ac:dyDescent="0.3">
      <c r="A3">
        <v>651</v>
      </c>
      <c r="B3" t="s">
        <v>21</v>
      </c>
      <c r="C3" t="s">
        <v>262</v>
      </c>
      <c r="D3" t="s">
        <v>36</v>
      </c>
      <c r="E3">
        <v>5.6</v>
      </c>
      <c r="F3" s="50">
        <v>71</v>
      </c>
      <c r="G3" s="50">
        <v>61.4</v>
      </c>
      <c r="H3" s="50">
        <v>75.900000000000006</v>
      </c>
      <c r="I3" s="50">
        <v>63.7</v>
      </c>
      <c r="K3" s="50">
        <f>AVERAGE(Table10[[#This Row],[Black-stone]:[Warsaw]])</f>
        <v>68</v>
      </c>
    </row>
    <row r="4" spans="1:13" ht="14.45" x14ac:dyDescent="0.3">
      <c r="A4">
        <v>634</v>
      </c>
      <c r="B4" t="s">
        <v>21</v>
      </c>
      <c r="C4" t="s">
        <v>199</v>
      </c>
      <c r="D4" t="s">
        <v>114</v>
      </c>
      <c r="E4">
        <v>5.8</v>
      </c>
      <c r="F4" s="50">
        <v>70.900000000000006</v>
      </c>
      <c r="G4" s="50">
        <v>67.400000000000006</v>
      </c>
      <c r="H4" s="50">
        <v>63.3</v>
      </c>
      <c r="I4" s="50">
        <v>65.099999999999994</v>
      </c>
      <c r="K4" s="50">
        <f>AVERAGE(Table10[[#This Row],[Black-stone]:[Warsaw]])</f>
        <v>66.675000000000011</v>
      </c>
    </row>
    <row r="5" spans="1:13" ht="14.45" x14ac:dyDescent="0.3">
      <c r="A5" s="106">
        <v>630</v>
      </c>
      <c r="B5" s="106" t="s">
        <v>16</v>
      </c>
      <c r="C5" s="106" t="s">
        <v>198</v>
      </c>
      <c r="D5" s="106" t="s">
        <v>36</v>
      </c>
      <c r="E5" s="106">
        <v>5.6</v>
      </c>
      <c r="F5" s="110">
        <v>72</v>
      </c>
      <c r="G5" s="110">
        <v>61.5</v>
      </c>
      <c r="H5" s="110">
        <v>61.3</v>
      </c>
      <c r="I5" s="110">
        <v>67.8</v>
      </c>
      <c r="J5" s="110"/>
      <c r="K5" s="110">
        <f>AVERAGE(Table10[[#This Row],[Black-stone]:[Warsaw]])</f>
        <v>65.650000000000006</v>
      </c>
      <c r="L5" s="110"/>
      <c r="M5" s="110"/>
    </row>
    <row r="6" spans="1:13" ht="14.45" x14ac:dyDescent="0.3">
      <c r="A6">
        <v>636</v>
      </c>
      <c r="B6" t="s">
        <v>123</v>
      </c>
      <c r="C6" t="s">
        <v>261</v>
      </c>
      <c r="D6" t="s">
        <v>253</v>
      </c>
      <c r="E6">
        <v>5.8</v>
      </c>
      <c r="F6" s="50">
        <v>68.599999999999994</v>
      </c>
      <c r="G6" s="50">
        <v>65.7</v>
      </c>
      <c r="H6" s="50">
        <v>59.7</v>
      </c>
      <c r="I6" s="50">
        <v>64.2</v>
      </c>
      <c r="K6" s="50">
        <f>AVERAGE(Table10[[#This Row],[Black-stone]:[Warsaw]])</f>
        <v>64.55</v>
      </c>
    </row>
    <row r="7" spans="1:13" ht="14.45" x14ac:dyDescent="0.3">
      <c r="A7">
        <v>640</v>
      </c>
      <c r="B7" t="s">
        <v>16</v>
      </c>
      <c r="C7" t="s">
        <v>210</v>
      </c>
      <c r="D7" t="s">
        <v>85</v>
      </c>
      <c r="E7">
        <v>5.6</v>
      </c>
      <c r="F7" s="50">
        <v>70.349999999999994</v>
      </c>
      <c r="G7" s="50">
        <v>56.599999999999994</v>
      </c>
      <c r="H7" s="50">
        <v>60.3</v>
      </c>
      <c r="I7" s="50">
        <v>64.05</v>
      </c>
      <c r="K7" s="50">
        <f>AVERAGE(Table10[[#This Row],[Black-stone]:[Warsaw]])</f>
        <v>62.825000000000003</v>
      </c>
    </row>
    <row r="8" spans="1:13" ht="14.45" x14ac:dyDescent="0.3">
      <c r="A8">
        <v>637</v>
      </c>
      <c r="B8" t="s">
        <v>83</v>
      </c>
      <c r="C8" t="s">
        <v>209</v>
      </c>
      <c r="D8" t="s">
        <v>66</v>
      </c>
      <c r="E8">
        <v>5.8</v>
      </c>
      <c r="F8" s="50">
        <v>66</v>
      </c>
      <c r="G8" s="50">
        <v>54.6</v>
      </c>
      <c r="H8" s="50">
        <v>71.2</v>
      </c>
      <c r="I8" s="50">
        <v>58.5</v>
      </c>
      <c r="K8" s="50">
        <f>AVERAGE(Table10[[#This Row],[Black-stone]:[Warsaw]])</f>
        <v>62.575000000000003</v>
      </c>
    </row>
    <row r="9" spans="1:13" ht="14.45" x14ac:dyDescent="0.3">
      <c r="A9">
        <v>626</v>
      </c>
      <c r="B9" t="s">
        <v>28</v>
      </c>
      <c r="C9" t="s">
        <v>174</v>
      </c>
      <c r="D9" t="s">
        <v>36</v>
      </c>
      <c r="E9">
        <v>5.6</v>
      </c>
      <c r="F9" s="50">
        <v>64.5</v>
      </c>
      <c r="G9" s="50">
        <v>55.6</v>
      </c>
      <c r="H9" s="50">
        <v>68.900000000000006</v>
      </c>
      <c r="I9" s="50">
        <v>58.7</v>
      </c>
      <c r="K9" s="50">
        <f>AVERAGE(Table10[[#This Row],[Black-stone]:[Warsaw]])</f>
        <v>61.924999999999997</v>
      </c>
    </row>
    <row r="10" spans="1:13" ht="14.45" x14ac:dyDescent="0.3">
      <c r="A10">
        <v>639</v>
      </c>
      <c r="B10" t="s">
        <v>123</v>
      </c>
      <c r="C10" t="s">
        <v>200</v>
      </c>
      <c r="D10" t="s">
        <v>201</v>
      </c>
      <c r="E10">
        <v>6.5</v>
      </c>
      <c r="F10" s="50">
        <v>70.8</v>
      </c>
      <c r="G10" s="50">
        <v>57.5</v>
      </c>
      <c r="H10" s="50">
        <v>61.6</v>
      </c>
      <c r="I10" s="50">
        <v>57.4</v>
      </c>
      <c r="K10" s="50">
        <f>AVERAGE(Table10[[#This Row],[Black-stone]:[Warsaw]])</f>
        <v>61.825000000000003</v>
      </c>
    </row>
    <row r="11" spans="1:13" ht="14.45" x14ac:dyDescent="0.3">
      <c r="A11">
        <v>631</v>
      </c>
      <c r="B11" t="s">
        <v>28</v>
      </c>
      <c r="C11" t="s">
        <v>205</v>
      </c>
      <c r="D11" t="s">
        <v>18</v>
      </c>
      <c r="E11">
        <v>5.7</v>
      </c>
      <c r="F11" s="50">
        <v>55.3</v>
      </c>
      <c r="G11" s="50">
        <v>60.6</v>
      </c>
      <c r="H11" s="50">
        <v>69.900000000000006</v>
      </c>
      <c r="I11" s="50">
        <v>59.8</v>
      </c>
      <c r="K11" s="50">
        <f>AVERAGE(Table10[[#This Row],[Black-stone]:[Warsaw]])</f>
        <v>61.400000000000006</v>
      </c>
    </row>
    <row r="12" spans="1:13" ht="14.45" x14ac:dyDescent="0.3">
      <c r="A12">
        <v>638</v>
      </c>
      <c r="B12" t="s">
        <v>123</v>
      </c>
      <c r="C12" t="s">
        <v>204</v>
      </c>
      <c r="D12" t="s">
        <v>201</v>
      </c>
      <c r="E12">
        <v>6</v>
      </c>
      <c r="F12" s="50">
        <v>59.4</v>
      </c>
      <c r="G12" s="50">
        <v>61.8</v>
      </c>
      <c r="H12" s="50">
        <v>59.7</v>
      </c>
      <c r="I12" s="50">
        <v>62.3</v>
      </c>
      <c r="K12" s="50">
        <f>AVERAGE(Table10[[#This Row],[Black-stone]:[Warsaw]])</f>
        <v>60.8</v>
      </c>
    </row>
    <row r="13" spans="1:13" ht="14.45" x14ac:dyDescent="0.3">
      <c r="A13">
        <v>627</v>
      </c>
      <c r="B13" t="s">
        <v>21</v>
      </c>
      <c r="C13" t="s">
        <v>211</v>
      </c>
      <c r="D13" t="s">
        <v>36</v>
      </c>
      <c r="E13">
        <v>5.6</v>
      </c>
      <c r="F13" s="50">
        <v>64.099999999999994</v>
      </c>
      <c r="G13" s="50">
        <v>53</v>
      </c>
      <c r="H13" s="50">
        <v>64.400000000000006</v>
      </c>
      <c r="I13" s="50">
        <v>57.1</v>
      </c>
      <c r="K13" s="50">
        <f>AVERAGE(Table10[[#This Row],[Black-stone]:[Warsaw]])</f>
        <v>59.65</v>
      </c>
    </row>
    <row r="14" spans="1:13" ht="14.45" x14ac:dyDescent="0.3">
      <c r="A14">
        <v>635</v>
      </c>
      <c r="B14" t="s">
        <v>40</v>
      </c>
      <c r="C14" t="s">
        <v>207</v>
      </c>
      <c r="D14" t="s">
        <v>36</v>
      </c>
      <c r="E14">
        <v>5.8</v>
      </c>
      <c r="F14" s="50">
        <v>58.7</v>
      </c>
      <c r="G14" s="50">
        <v>55.849999999999994</v>
      </c>
      <c r="H14" s="50">
        <v>58.849999999999994</v>
      </c>
      <c r="I14" s="50">
        <v>59.65</v>
      </c>
      <c r="K14" s="50">
        <f>AVERAGE(Table10[[#This Row],[Black-stone]:[Warsaw]])</f>
        <v>58.262499999999996</v>
      </c>
    </row>
    <row r="15" spans="1:13" ht="14.45" x14ac:dyDescent="0.3">
      <c r="B15" t="s">
        <v>42</v>
      </c>
      <c r="F15" s="50">
        <v>7.57</v>
      </c>
      <c r="G15" s="50">
        <v>9.6999999999999993</v>
      </c>
      <c r="H15" s="50">
        <v>12.48</v>
      </c>
      <c r="I15" s="50">
        <v>9.26</v>
      </c>
    </row>
    <row r="16" spans="1:13" ht="14.45" x14ac:dyDescent="0.3">
      <c r="B16" t="s">
        <v>43</v>
      </c>
      <c r="F16" s="50">
        <v>8.18</v>
      </c>
      <c r="G16" s="50">
        <v>11.83</v>
      </c>
      <c r="H16" s="50">
        <v>14</v>
      </c>
      <c r="I16" s="50">
        <v>10.5</v>
      </c>
    </row>
    <row r="17" spans="1:13" ht="14.45" x14ac:dyDescent="0.3">
      <c r="A17" s="11"/>
      <c r="B17" s="11" t="s">
        <v>44</v>
      </c>
      <c r="C17" s="11"/>
      <c r="D17" s="11"/>
      <c r="E17" s="11"/>
      <c r="F17" s="48">
        <v>66.19</v>
      </c>
      <c r="G17" s="48">
        <v>58.77</v>
      </c>
      <c r="H17" s="48">
        <v>63.9</v>
      </c>
      <c r="I17" s="48">
        <v>61.86</v>
      </c>
      <c r="J17" s="48"/>
      <c r="K17" s="48"/>
      <c r="L17" s="48"/>
      <c r="M17" s="48"/>
    </row>
  </sheetData>
  <mergeCells count="1">
    <mergeCell ref="B1:M1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3 FS</vt:lpstr>
      <vt:lpstr>4E FS</vt:lpstr>
      <vt:lpstr>4L FS</vt:lpstr>
      <vt:lpstr>5E FS</vt:lpstr>
      <vt:lpstr>5L FS</vt:lpstr>
      <vt:lpstr>4E DC</vt:lpstr>
      <vt:lpstr>4L DC</vt:lpstr>
      <vt:lpstr>5E DC</vt:lpstr>
      <vt:lpstr>5L DC</vt:lpstr>
      <vt:lpstr>'3 FS'!Print_Area</vt:lpstr>
      <vt:lpstr>'4E DC'!Print_Area</vt:lpstr>
      <vt:lpstr>'4E FS'!Print_Area</vt:lpstr>
      <vt:lpstr>'4L DC'!Print_Area</vt:lpstr>
      <vt:lpstr>'4L FS'!Print_Area</vt:lpstr>
      <vt:lpstr>'5E DC'!Print_Area</vt:lpstr>
      <vt:lpstr>'5E FS'!Print_Area</vt:lpstr>
      <vt:lpstr>'5L DC'!Print_Area</vt:lpstr>
      <vt:lpstr>'5L FS'!Print_Area</vt:lpstr>
      <vt:lpstr>'3 FS'!Print_Titles</vt:lpstr>
      <vt:lpstr>'4E DC'!Print_Titles</vt:lpstr>
      <vt:lpstr>'4E FS'!Print_Titles</vt:lpstr>
      <vt:lpstr>'4L DC'!Print_Titles</vt:lpstr>
      <vt:lpstr>'4L FS'!Print_Titles</vt:lpstr>
      <vt:lpstr>'5E DC'!Print_Titles</vt:lpstr>
      <vt:lpstr>'5E FS'!Print_Titles</vt:lpstr>
      <vt:lpstr>'5L FS'!Print_Titles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Holshouser, David</dc:creator>
  <cp:lastModifiedBy>Stacy Burwick</cp:lastModifiedBy>
  <cp:lastPrinted>2021-11-22T16:45:40Z</cp:lastPrinted>
  <dcterms:created xsi:type="dcterms:W3CDTF">2021-11-18T20:36:58Z</dcterms:created>
  <dcterms:modified xsi:type="dcterms:W3CDTF">2022-01-18T20:55:49Z</dcterms:modified>
</cp:coreProperties>
</file>